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66925"/>
  <mc:AlternateContent xmlns:mc="http://schemas.openxmlformats.org/markup-compatibility/2006">
    <mc:Choice Requires="x15">
      <x15ac:absPath xmlns:x15ac="http://schemas.microsoft.com/office/spreadsheetml/2010/11/ac" url="C:\Users\mkotov\Desktop\Публичный дог ePASS (архив)\ИТОГ утвержден приказом с 01.10.2024\"/>
    </mc:Choice>
  </mc:AlternateContent>
  <xr:revisionPtr revIDLastSave="0" documentId="13_ncr:1_{A06C1C96-D7EA-4B56-AA71-0B949542F6E2}" xr6:coauthVersionLast="40" xr6:coauthVersionMax="40" xr10:uidLastSave="{00000000-0000-0000-0000-000000000000}"/>
  <bookViews>
    <workbookView xWindow="0" yWindow="0" windowWidth="28800" windowHeight="11925" xr2:uid="{00000000-000D-0000-FFFF-FFFF00000000}"/>
  </bookViews>
  <sheets>
    <sheet name="Заявление" sheetId="1" r:id="rId1"/>
    <sheet name="Счет-фактура" sheetId="2" r:id="rId2"/>
    <sheet name="Тарифы" sheetId="3" r:id="rId3"/>
    <sheet name="Справочники" sheetId="4" r:id="rId4"/>
    <sheet name="Акт" sheetId="5" r:id="rId5"/>
  </sheets>
  <definedNames>
    <definedName name="n_1" localSheetId="1">{"","одинz","дваz","триz","четыреz","пятьz","шестьz","семьz","восемьz","девятьz"}</definedName>
    <definedName name="n_2" localSheetId="1">{"десятьz","одиннадцатьz","двенадцатьz","тринадцатьz","четырнадцатьz","пятнадцатьz","шестнадцатьz","семнадцатьz","восемнадцатьz","девятнадцатьz"}</definedName>
    <definedName name="n_3" localSheetId="1">{"";1;"двадцатьz";"тридцатьz";"сорокz";"пятьдесятz";"шестьдесятz";"семьдесятz";"восемьдесятz";"девяностоz"}</definedName>
    <definedName name="n_4">{"","стоz","двестиz","тристаz","четырестаz","пятьсотz","шестьсотz","семьсотz","восемьсотz","девятьсотz"}</definedName>
    <definedName name="n_5" localSheetId="1">{"","однаz","двеz","триz","четыреz","пятьz","шестьz","семьz","восемьz","девятьz"}</definedName>
    <definedName name="n0">"000000000000"&amp;MID(1/2,2,1)&amp;"00"</definedName>
    <definedName name="n0x">IF('Счет-фактура'!n_3=1,'Счет-фактура'!n_2,'Счет-фактура'!n_3&amp;'Счет-фактура'!n_1)</definedName>
    <definedName name="n1x">IF('Счет-фактура'!n_3=1,'Счет-фактура'!n_2,'Счет-фактура'!n_3&amp;'Счет-фактура'!n_5)</definedName>
    <definedName name="Количество_GTIN">Справочники!$A$4:$A$116</definedName>
    <definedName name="Количество_GTIN_2">Справочники!$G$4:$G$116</definedName>
    <definedName name="Количество_GTIN3">Справочники!$A$3:$A$116</definedName>
    <definedName name="Количество_XML">Справочники!$G$3:$G$116</definedName>
    <definedName name="мил">{0,"овz";1,"z";2,"аz";5,"овz"}</definedName>
    <definedName name="тыс">{0,"тысячz";1,"тысячаz";2,"тысячиz";5,"тысячz"}</definedName>
  </definedNames>
  <calcPr calcId="191029"/>
</workbook>
</file>

<file path=xl/calcChain.xml><?xml version="1.0" encoding="utf-8"?>
<calcChain xmlns="http://schemas.openxmlformats.org/spreadsheetml/2006/main">
  <c r="B11" i="5" l="1"/>
  <c r="A23" i="2"/>
  <c r="A6" i="2"/>
  <c r="K28" i="4" l="1"/>
  <c r="K29" i="4"/>
  <c r="K30" i="4"/>
  <c r="K31" i="4" s="1"/>
  <c r="K32" i="4" s="1"/>
  <c r="K33" i="4" s="1"/>
  <c r="K34" i="4" s="1"/>
  <c r="K35" i="4" s="1"/>
  <c r="K36" i="4" s="1"/>
  <c r="K37" i="4" s="1"/>
  <c r="K38" i="4" s="1"/>
  <c r="K39" i="4" s="1"/>
  <c r="K40" i="4" s="1"/>
  <c r="K41" i="4" s="1"/>
  <c r="K42" i="4" s="1"/>
  <c r="K43" i="4" s="1"/>
  <c r="K44" i="4" s="1"/>
  <c r="K45" i="4" s="1"/>
  <c r="K46" i="4" s="1"/>
  <c r="K47" i="4" s="1"/>
  <c r="K48" i="4" s="1"/>
  <c r="K49" i="4" s="1"/>
  <c r="K50" i="4" s="1"/>
  <c r="K51" i="4" s="1"/>
  <c r="K52" i="4" s="1"/>
  <c r="K53" i="4" s="1"/>
  <c r="K54" i="4" s="1"/>
  <c r="K55" i="4" s="1"/>
  <c r="K56" i="4" s="1"/>
  <c r="K57" i="4" s="1"/>
  <c r="K58" i="4" s="1"/>
  <c r="K59" i="4" s="1"/>
  <c r="K60" i="4" s="1"/>
  <c r="K61" i="4" s="1"/>
  <c r="K62" i="4" s="1"/>
  <c r="K63" i="4" s="1"/>
  <c r="K64" i="4" s="1"/>
  <c r="K65" i="4" s="1"/>
  <c r="K66" i="4" s="1"/>
  <c r="K67" i="4" s="1"/>
  <c r="K68" i="4" s="1"/>
  <c r="K69" i="4" s="1"/>
  <c r="K70" i="4" s="1"/>
  <c r="K71" i="4" s="1"/>
  <c r="K72" i="4" s="1"/>
  <c r="K73" i="4" s="1"/>
  <c r="K74" i="4" s="1"/>
  <c r="K75" i="4" s="1"/>
  <c r="K76" i="4" s="1"/>
  <c r="K77" i="4" s="1"/>
  <c r="K78" i="4" s="1"/>
  <c r="K79" i="4" s="1"/>
  <c r="K80" i="4" s="1"/>
  <c r="K81" i="4" s="1"/>
  <c r="K82" i="4" s="1"/>
  <c r="K83" i="4" s="1"/>
  <c r="K84" i="4" s="1"/>
  <c r="K85" i="4" s="1"/>
  <c r="K86" i="4" s="1"/>
  <c r="K87" i="4" s="1"/>
  <c r="K88" i="4" s="1"/>
  <c r="K89" i="4" s="1"/>
  <c r="K90" i="4" s="1"/>
  <c r="K91" i="4" s="1"/>
  <c r="K92" i="4" s="1"/>
  <c r="K93" i="4" s="1"/>
  <c r="K94" i="4" s="1"/>
  <c r="K95" i="4" s="1"/>
  <c r="K96" i="4" s="1"/>
  <c r="K97" i="4" s="1"/>
  <c r="K98" i="4" s="1"/>
  <c r="K99" i="4" s="1"/>
  <c r="K100" i="4" s="1"/>
  <c r="K101" i="4" s="1"/>
  <c r="K102" i="4" s="1"/>
  <c r="K103" i="4" s="1"/>
  <c r="K104" i="4" s="1"/>
  <c r="K105" i="4" s="1"/>
  <c r="K106" i="4" s="1"/>
  <c r="K107" i="4" s="1"/>
  <c r="K108" i="4" s="1"/>
  <c r="K109" i="4" s="1"/>
  <c r="K110" i="4" s="1"/>
  <c r="K111" i="4" s="1"/>
  <c r="K112" i="4" s="1"/>
  <c r="K113" i="4" s="1"/>
  <c r="K114" i="4" s="1"/>
  <c r="K115" i="4" s="1"/>
  <c r="K116" i="4" s="1"/>
  <c r="K27" i="4"/>
  <c r="J28" i="4"/>
  <c r="J29" i="4" s="1"/>
  <c r="J30" i="4" s="1"/>
  <c r="J31" i="4" s="1"/>
  <c r="J32" i="4" s="1"/>
  <c r="J33" i="4" s="1"/>
  <c r="J34" i="4" s="1"/>
  <c r="J35" i="4" s="1"/>
  <c r="J36" i="4" s="1"/>
  <c r="J37" i="4" s="1"/>
  <c r="J38" i="4" s="1"/>
  <c r="J39" i="4" s="1"/>
  <c r="J40" i="4" s="1"/>
  <c r="J41" i="4" s="1"/>
  <c r="J42" i="4" s="1"/>
  <c r="J43" i="4" s="1"/>
  <c r="J44" i="4" s="1"/>
  <c r="J45" i="4" s="1"/>
  <c r="J46" i="4" s="1"/>
  <c r="J47" i="4" s="1"/>
  <c r="J48" i="4" s="1"/>
  <c r="J49" i="4" s="1"/>
  <c r="J50" i="4" s="1"/>
  <c r="J51" i="4" s="1"/>
  <c r="J52" i="4" s="1"/>
  <c r="J53" i="4" s="1"/>
  <c r="J54" i="4" s="1"/>
  <c r="J55" i="4" s="1"/>
  <c r="J56" i="4" s="1"/>
  <c r="J57" i="4" s="1"/>
  <c r="J58" i="4" s="1"/>
  <c r="J59" i="4" s="1"/>
  <c r="J60" i="4" s="1"/>
  <c r="J61" i="4" s="1"/>
  <c r="J62" i="4" s="1"/>
  <c r="J63" i="4" s="1"/>
  <c r="J64" i="4" s="1"/>
  <c r="J65" i="4" s="1"/>
  <c r="J66" i="4" s="1"/>
  <c r="J67" i="4" s="1"/>
  <c r="J68" i="4" s="1"/>
  <c r="J69" i="4" s="1"/>
  <c r="J70" i="4" s="1"/>
  <c r="J71" i="4" s="1"/>
  <c r="J72" i="4" s="1"/>
  <c r="J73" i="4" s="1"/>
  <c r="J74" i="4" s="1"/>
  <c r="J75" i="4" s="1"/>
  <c r="J76" i="4" s="1"/>
  <c r="J77" i="4" s="1"/>
  <c r="J78" i="4" s="1"/>
  <c r="J79" i="4" s="1"/>
  <c r="J80" i="4" s="1"/>
  <c r="J81" i="4" s="1"/>
  <c r="J82" i="4" s="1"/>
  <c r="J83" i="4" s="1"/>
  <c r="J84" i="4" s="1"/>
  <c r="J85" i="4" s="1"/>
  <c r="J86" i="4" s="1"/>
  <c r="J87" i="4" s="1"/>
  <c r="J88" i="4" s="1"/>
  <c r="J89" i="4" s="1"/>
  <c r="J90" i="4" s="1"/>
  <c r="J91" i="4" s="1"/>
  <c r="J92" i="4" s="1"/>
  <c r="J93" i="4" s="1"/>
  <c r="J94" i="4" s="1"/>
  <c r="J95" i="4" s="1"/>
  <c r="J96" i="4" s="1"/>
  <c r="J97" i="4" s="1"/>
  <c r="J98" i="4" s="1"/>
  <c r="J99" i="4" s="1"/>
  <c r="J100" i="4" s="1"/>
  <c r="J101" i="4" s="1"/>
  <c r="J102" i="4" s="1"/>
  <c r="J103" i="4" s="1"/>
  <c r="J104" i="4" s="1"/>
  <c r="J105" i="4" s="1"/>
  <c r="J106" i="4" s="1"/>
  <c r="J107" i="4" s="1"/>
  <c r="J108" i="4" s="1"/>
  <c r="J109" i="4" s="1"/>
  <c r="J110" i="4" s="1"/>
  <c r="J111" i="4" s="1"/>
  <c r="J112" i="4" s="1"/>
  <c r="J113" i="4" s="1"/>
  <c r="J114" i="4" s="1"/>
  <c r="J115" i="4" s="1"/>
  <c r="J116" i="4" s="1"/>
  <c r="J27" i="4"/>
  <c r="I28" i="4"/>
  <c r="I29" i="4"/>
  <c r="I30" i="4"/>
  <c r="I31" i="4" s="1"/>
  <c r="I32" i="4" s="1"/>
  <c r="I33" i="4" s="1"/>
  <c r="I34" i="4" s="1"/>
  <c r="I35" i="4" s="1"/>
  <c r="I36" i="4" s="1"/>
  <c r="I37" i="4" s="1"/>
  <c r="I38" i="4" s="1"/>
  <c r="I39" i="4" s="1"/>
  <c r="I40" i="4" s="1"/>
  <c r="I41" i="4" s="1"/>
  <c r="I42" i="4" s="1"/>
  <c r="I43" i="4" s="1"/>
  <c r="I44" i="4" s="1"/>
  <c r="I45" i="4" s="1"/>
  <c r="I46" i="4" s="1"/>
  <c r="I47" i="4" s="1"/>
  <c r="I48" i="4" s="1"/>
  <c r="I49" i="4" s="1"/>
  <c r="I50" i="4" s="1"/>
  <c r="I51" i="4" s="1"/>
  <c r="I52" i="4" s="1"/>
  <c r="I53" i="4" s="1"/>
  <c r="I54" i="4" s="1"/>
  <c r="I55" i="4" s="1"/>
  <c r="I56" i="4" s="1"/>
  <c r="I57" i="4" s="1"/>
  <c r="I58" i="4" s="1"/>
  <c r="I59" i="4" s="1"/>
  <c r="I60" i="4" s="1"/>
  <c r="I61" i="4" s="1"/>
  <c r="I62" i="4" s="1"/>
  <c r="I63" i="4" s="1"/>
  <c r="I64" i="4" s="1"/>
  <c r="I65" i="4" s="1"/>
  <c r="I66" i="4" s="1"/>
  <c r="I67" i="4" s="1"/>
  <c r="I68" i="4" s="1"/>
  <c r="I69" i="4" s="1"/>
  <c r="I70" i="4" s="1"/>
  <c r="I71" i="4" s="1"/>
  <c r="I72" i="4" s="1"/>
  <c r="I73" i="4" s="1"/>
  <c r="I74" i="4" s="1"/>
  <c r="I75" i="4" s="1"/>
  <c r="I76" i="4" s="1"/>
  <c r="I77" i="4" s="1"/>
  <c r="I78" i="4" s="1"/>
  <c r="I79" i="4" s="1"/>
  <c r="I80" i="4" s="1"/>
  <c r="I81" i="4" s="1"/>
  <c r="I82" i="4" s="1"/>
  <c r="I83" i="4" s="1"/>
  <c r="I84" i="4" s="1"/>
  <c r="I85" i="4" s="1"/>
  <c r="I86" i="4" s="1"/>
  <c r="I87" i="4" s="1"/>
  <c r="I88" i="4" s="1"/>
  <c r="I89" i="4" s="1"/>
  <c r="I90" i="4" s="1"/>
  <c r="I91" i="4" s="1"/>
  <c r="I92" i="4" s="1"/>
  <c r="I93" i="4" s="1"/>
  <c r="I94" i="4" s="1"/>
  <c r="I95" i="4" s="1"/>
  <c r="I96" i="4" s="1"/>
  <c r="I97" i="4" s="1"/>
  <c r="I98" i="4" s="1"/>
  <c r="I99" i="4" s="1"/>
  <c r="I100" i="4" s="1"/>
  <c r="I101" i="4" s="1"/>
  <c r="I102" i="4" s="1"/>
  <c r="I103" i="4" s="1"/>
  <c r="I104" i="4" s="1"/>
  <c r="I105" i="4" s="1"/>
  <c r="I106" i="4" s="1"/>
  <c r="I107" i="4" s="1"/>
  <c r="I108" i="4" s="1"/>
  <c r="I109" i="4" s="1"/>
  <c r="I110" i="4" s="1"/>
  <c r="I111" i="4" s="1"/>
  <c r="I112" i="4" s="1"/>
  <c r="I113" i="4" s="1"/>
  <c r="I114" i="4" s="1"/>
  <c r="I115" i="4" s="1"/>
  <c r="I116" i="4" s="1"/>
  <c r="I27" i="4"/>
  <c r="H28" i="4"/>
  <c r="H29" i="4" s="1"/>
  <c r="H30" i="4" s="1"/>
  <c r="H31" i="4" s="1"/>
  <c r="H32" i="4" s="1"/>
  <c r="H33" i="4" s="1"/>
  <c r="H34" i="4" s="1"/>
  <c r="H35" i="4" s="1"/>
  <c r="H36" i="4" s="1"/>
  <c r="H37" i="4" s="1"/>
  <c r="H38" i="4" s="1"/>
  <c r="H39" i="4" s="1"/>
  <c r="H40" i="4" s="1"/>
  <c r="H41" i="4" s="1"/>
  <c r="H42" i="4" s="1"/>
  <c r="H43" i="4" s="1"/>
  <c r="H44" i="4" s="1"/>
  <c r="H45" i="4" s="1"/>
  <c r="H46" i="4" s="1"/>
  <c r="H47" i="4" s="1"/>
  <c r="H48" i="4" s="1"/>
  <c r="H49" i="4" s="1"/>
  <c r="H50" i="4" s="1"/>
  <c r="H51" i="4" s="1"/>
  <c r="H52" i="4" s="1"/>
  <c r="H53" i="4" s="1"/>
  <c r="H54" i="4" s="1"/>
  <c r="H55" i="4" s="1"/>
  <c r="H56" i="4" s="1"/>
  <c r="H57" i="4" s="1"/>
  <c r="H58" i="4" s="1"/>
  <c r="H59" i="4" s="1"/>
  <c r="H60" i="4" s="1"/>
  <c r="H61" i="4" s="1"/>
  <c r="H62" i="4" s="1"/>
  <c r="H63" i="4" s="1"/>
  <c r="H64" i="4" s="1"/>
  <c r="H65" i="4" s="1"/>
  <c r="H66" i="4" s="1"/>
  <c r="H67" i="4" s="1"/>
  <c r="H68" i="4" s="1"/>
  <c r="H69" i="4" s="1"/>
  <c r="H70" i="4" s="1"/>
  <c r="H71" i="4" s="1"/>
  <c r="H72" i="4" s="1"/>
  <c r="H73" i="4" s="1"/>
  <c r="H74" i="4" s="1"/>
  <c r="H75" i="4" s="1"/>
  <c r="H76" i="4" s="1"/>
  <c r="H77" i="4" s="1"/>
  <c r="H78" i="4" s="1"/>
  <c r="H79" i="4" s="1"/>
  <c r="H80" i="4" s="1"/>
  <c r="H81" i="4" s="1"/>
  <c r="H82" i="4" s="1"/>
  <c r="H83" i="4" s="1"/>
  <c r="H84" i="4" s="1"/>
  <c r="H85" i="4" s="1"/>
  <c r="H86" i="4" s="1"/>
  <c r="H87" i="4" s="1"/>
  <c r="H88" i="4" s="1"/>
  <c r="H89" i="4" s="1"/>
  <c r="H90" i="4" s="1"/>
  <c r="H91" i="4" s="1"/>
  <c r="H92" i="4" s="1"/>
  <c r="H93" i="4" s="1"/>
  <c r="H94" i="4" s="1"/>
  <c r="H95" i="4" s="1"/>
  <c r="H96" i="4" s="1"/>
  <c r="H97" i="4" s="1"/>
  <c r="H98" i="4" s="1"/>
  <c r="H99" i="4" s="1"/>
  <c r="H100" i="4" s="1"/>
  <c r="H101" i="4" s="1"/>
  <c r="H102" i="4" s="1"/>
  <c r="H103" i="4" s="1"/>
  <c r="H104" i="4" s="1"/>
  <c r="H105" i="4" s="1"/>
  <c r="H106" i="4" s="1"/>
  <c r="H107" i="4" s="1"/>
  <c r="H108" i="4" s="1"/>
  <c r="H109" i="4" s="1"/>
  <c r="H110" i="4" s="1"/>
  <c r="H111" i="4" s="1"/>
  <c r="H112" i="4" s="1"/>
  <c r="H113" i="4" s="1"/>
  <c r="H114" i="4" s="1"/>
  <c r="H115" i="4" s="1"/>
  <c r="H116" i="4" s="1"/>
  <c r="H27" i="4"/>
  <c r="E28" i="4"/>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E108" i="4" s="1"/>
  <c r="E109" i="4" s="1"/>
  <c r="E110" i="4" s="1"/>
  <c r="E111" i="4" s="1"/>
  <c r="E112" i="4" s="1"/>
  <c r="E113" i="4" s="1"/>
  <c r="E114" i="4" s="1"/>
  <c r="E115" i="4" s="1"/>
  <c r="E116" i="4" s="1"/>
  <c r="E27" i="4"/>
  <c r="D28" i="4"/>
  <c r="D29" i="4"/>
  <c r="D30" i="4"/>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 r="D103" i="4" s="1"/>
  <c r="D104" i="4" s="1"/>
  <c r="D105" i="4" s="1"/>
  <c r="D106" i="4" s="1"/>
  <c r="D107" i="4" s="1"/>
  <c r="D108" i="4" s="1"/>
  <c r="D109" i="4" s="1"/>
  <c r="D110" i="4" s="1"/>
  <c r="D111" i="4" s="1"/>
  <c r="D112" i="4" s="1"/>
  <c r="D113" i="4" s="1"/>
  <c r="D114" i="4" s="1"/>
  <c r="D115" i="4" s="1"/>
  <c r="D116" i="4" s="1"/>
  <c r="D27" i="4"/>
  <c r="C28" i="4"/>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s="1"/>
  <c r="C104" i="4" s="1"/>
  <c r="C105" i="4" s="1"/>
  <c r="C106" i="4" s="1"/>
  <c r="C107" i="4" s="1"/>
  <c r="C108" i="4" s="1"/>
  <c r="C109" i="4" s="1"/>
  <c r="C110" i="4" s="1"/>
  <c r="C111" i="4" s="1"/>
  <c r="C112" i="4" s="1"/>
  <c r="C113" i="4" s="1"/>
  <c r="C114" i="4" s="1"/>
  <c r="C115" i="4" s="1"/>
  <c r="C116" i="4" s="1"/>
  <c r="C27" i="4"/>
  <c r="B28" i="4"/>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27" i="4"/>
  <c r="B17" i="5" l="1"/>
  <c r="B17" i="2"/>
  <c r="C7" i="2" l="1"/>
  <c r="F15" i="2" l="1"/>
  <c r="D16" i="2"/>
  <c r="F16" i="2" s="1"/>
  <c r="A11" i="2"/>
  <c r="F15" i="5" l="1"/>
  <c r="B4" i="5"/>
  <c r="B16" i="5" l="1"/>
  <c r="B16" i="2"/>
  <c r="D4" i="5" l="1"/>
  <c r="C6" i="5" l="1"/>
  <c r="D3" i="5"/>
  <c r="D17" i="5"/>
  <c r="F17" i="5" s="1"/>
  <c r="A17" i="5"/>
  <c r="D16" i="5"/>
  <c r="F16" i="5" s="1"/>
  <c r="A16" i="5"/>
  <c r="F18" i="5" l="1"/>
  <c r="A19" i="5" s="1"/>
  <c r="D17" i="2" l="1"/>
  <c r="F17" i="2" s="1"/>
  <c r="A17" i="2"/>
  <c r="A16" i="2"/>
  <c r="D10" i="2" l="1"/>
  <c r="A3" i="2" l="1"/>
  <c r="F18" i="2" l="1"/>
  <c r="A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Максим Н. Котов</author>
    <author>1</author>
  </authors>
  <commentList>
    <comment ref="A2" authorId="0" shapeId="0" xr:uid="{00000000-0006-0000-0000-000001000000}">
      <text>
        <r>
          <rPr>
            <b/>
            <sz val="9"/>
            <color indexed="81"/>
            <rFont val="Tahoma"/>
            <family val="2"/>
            <charset val="204"/>
          </rPr>
          <t>Укажите текущую дату</t>
        </r>
      </text>
    </comment>
    <comment ref="A9" authorId="1" shapeId="0" xr:uid="{00000000-0006-0000-0000-000002000000}">
      <text>
        <r>
          <rPr>
            <b/>
            <sz val="9"/>
            <color indexed="81"/>
            <rFont val="Tahoma"/>
            <family val="2"/>
            <charset val="204"/>
          </rPr>
          <t>Для резидентов РБ должно соответствовать информации с портала МНС http://www.portal.nalog.gov.by/grp/</t>
        </r>
      </text>
    </comment>
    <comment ref="B9" authorId="1" shapeId="0" xr:uid="{00000000-0006-0000-0000-000003000000}">
      <text>
        <r>
          <rPr>
            <b/>
            <sz val="9"/>
            <color indexed="81"/>
            <rFont val="Tahoma"/>
            <family val="2"/>
            <charset val="204"/>
          </rPr>
          <t>Для резидентов РБ должно соответствовать информации с портала МНС http://www.portal.nalog.gov.by/grp/</t>
        </r>
      </text>
    </comment>
    <comment ref="C9" authorId="1" shapeId="0" xr:uid="{00000000-0006-0000-0000-000004000000}">
      <text>
        <r>
          <rPr>
            <b/>
            <sz val="9"/>
            <color indexed="81"/>
            <rFont val="Tahoma"/>
            <family val="2"/>
            <charset val="204"/>
          </rPr>
          <t>Получение номера GLN (пошаговый алгоритм) https://ids.by/index.php?option=com_content&amp;view=article&amp;id=424&amp;Itemid=57</t>
        </r>
      </text>
    </comment>
    <comment ref="F9" authorId="1" shapeId="0" xr:uid="{00000000-0006-0000-0000-000005000000}">
      <text>
        <r>
          <rPr>
            <b/>
            <sz val="9"/>
            <color indexed="81"/>
            <rFont val="Tahoma"/>
            <family val="2"/>
            <charset val="204"/>
          </rPr>
          <t>Для резидентов РБ должно соответствовать информации с портала МНС http://www.portal.nalog.gov.by/grp/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Максим Н. Котов</author>
  </authors>
  <commentList>
    <comment ref="F9" authorId="0" shapeId="0" xr:uid="{00000000-0006-0000-0400-000001000000}">
      <text>
        <r>
          <rPr>
            <sz val="9"/>
            <color indexed="81"/>
            <rFont val="Tahoma"/>
            <family val="2"/>
            <charset val="204"/>
          </rPr>
          <t>Введите дату оплаты по договору</t>
        </r>
      </text>
    </comment>
  </commentList>
</comments>
</file>

<file path=xl/sharedStrings.xml><?xml version="1.0" encoding="utf-8"?>
<sst xmlns="http://schemas.openxmlformats.org/spreadsheetml/2006/main" count="104" uniqueCount="79">
  <si>
    <t>Введите дату заявления в формате ДД.ММ.ГГГГ</t>
  </si>
  <si>
    <t>GLN</t>
  </si>
  <si>
    <t>ФИО</t>
  </si>
  <si>
    <t>e-mail</t>
  </si>
  <si>
    <t>Количество GTIN</t>
  </si>
  <si>
    <t>Цена без НДС, руб. </t>
  </si>
  <si>
    <t>ИСПОЛНИТЕЛЬ:</t>
  </si>
  <si>
    <t>ЗАКАЗЧИК:</t>
  </si>
  <si>
    <t>Государственное предприятие
«Центр Систем Идентификации»</t>
  </si>
  <si>
    <t>№</t>
  </si>
  <si>
    <t>Наименование работы (услуги)</t>
  </si>
  <si>
    <t>Стоимость, BYN</t>
  </si>
  <si>
    <t>ИТОГО:</t>
  </si>
  <si>
    <t xml:space="preserve">      Стоимость услуг без НДС на основании п.27 Гл.5 Декрета Президента Республики Беларусь №12 от 22.09.2005 г. "О Парке высоких технологий"</t>
  </si>
  <si>
    <t>Все поля обязательны для заполнения</t>
  </si>
  <si>
    <t>Стоимость услуги 1</t>
  </si>
  <si>
    <t>Стоимость услуги 2</t>
  </si>
  <si>
    <t>ВНИМАНИЕ! Пользователь несёт ответственность за достоверность предоставляемой информации</t>
  </si>
  <si>
    <t>Размещение данных о товарах в ePASS</t>
  </si>
  <si>
    <t>Заполненный Вами файл нужно направить на проверку по электронной почте support_epass@ids.by</t>
  </si>
  <si>
    <t>Сведения о юридическом лице или индивидуальном предпринимателе</t>
  </si>
  <si>
    <t>Номер телефона</t>
  </si>
  <si>
    <t>Должность</t>
  </si>
  <si>
    <t>ВНИМАНИЕ! В платежном поручении назначение платежа необходимо указать следующим образом:</t>
  </si>
  <si>
    <t>ЗАЯВЛЕНИЕ
на предоставление услуг межведомственной распределенной информационной системы "Банк данных электронных паспортов товаров" (ePASS)</t>
  </si>
  <si>
    <t>Придумайте и введите логин и пароль для доступа к личному кабинету ePASS (epass.by)</t>
  </si>
  <si>
    <t>АКТ №</t>
  </si>
  <si>
    <t>г. Минск</t>
  </si>
  <si>
    <t xml:space="preserve">       Услуги оказаны ЗАКАЗЧИКУ в полном объеме в требуемые сроки. К качеству оказанных услуг ЗАКАЗЧИК претензий не имеет.</t>
  </si>
  <si>
    <t>От Заказчика:</t>
  </si>
  <si>
    <t>Руководитель</t>
  </si>
  <si>
    <t>(ФИО, должность, подпись)</t>
  </si>
  <si>
    <t xml:space="preserve">      Стоимость услуг без НДС на основании п.27 Гл.5 Декрета Президента Республики Беларусь №12 от 22.09.2005 г. "О Парке высоких технологий".</t>
  </si>
  <si>
    <t>Исполнитель оказал Заказчику услуги межведомственной распределенной информационной системы "Банк данных электронных паспортов товаров" (ePASS)</t>
  </si>
  <si>
    <t xml:space="preserve">                    сдачи-приемки оказанных услуг</t>
  </si>
  <si>
    <t>Количество, GTIN</t>
  </si>
  <si>
    <r>
      <rPr>
        <b/>
        <sz val="11"/>
        <rFont val="Calibri"/>
        <family val="2"/>
        <charset val="204"/>
        <scheme val="minor"/>
      </rPr>
      <t>Полное наименование юридического лица или ИП</t>
    </r>
    <r>
      <rPr>
        <sz val="11"/>
        <rFont val="Calibri"/>
        <family val="2"/>
        <charset val="204"/>
        <scheme val="minor"/>
      </rPr>
      <t xml:space="preserve">
</t>
    </r>
    <r>
      <rPr>
        <i/>
        <sz val="11"/>
        <rFont val="Calibri"/>
        <family val="2"/>
        <charset val="204"/>
        <scheme val="minor"/>
      </rPr>
      <t>например:
Общество с ограниченной ответственностью "Белпромхимтогр"
Индивидуальный предприниматель Токарева Алена Викторовна</t>
    </r>
  </si>
  <si>
    <r>
      <rPr>
        <b/>
        <sz val="11"/>
        <color theme="1"/>
        <rFont val="Calibri"/>
        <family val="2"/>
        <charset val="204"/>
        <scheme val="minor"/>
      </rPr>
      <t>Услуга "Размещение данных о товарах в ePASS"</t>
    </r>
    <r>
      <rPr>
        <sz val="11"/>
        <color theme="1"/>
        <rFont val="Calibri"/>
        <family val="2"/>
        <charset val="204"/>
        <scheme val="minor"/>
      </rPr>
      <t xml:space="preserve">
</t>
    </r>
    <r>
      <rPr>
        <i/>
        <sz val="11"/>
        <color theme="1"/>
        <rFont val="Calibri"/>
        <family val="2"/>
        <charset val="204"/>
        <scheme val="minor"/>
      </rPr>
      <t>это услуга по регистрации в ePASS электронных паспортов товаров с иностранными GTIN, а также кодами ISBN, ISSN, ISMN</t>
    </r>
  </si>
  <si>
    <t>Признак резидента РБ</t>
  </si>
  <si>
    <r>
      <rPr>
        <b/>
        <sz val="11"/>
        <rFont val="Calibri"/>
        <family val="2"/>
        <charset val="204"/>
        <scheme val="minor"/>
      </rPr>
      <t>Сокращенное наименование юридического лица или ИП</t>
    </r>
    <r>
      <rPr>
        <sz val="11"/>
        <rFont val="Calibri"/>
        <family val="2"/>
        <charset val="204"/>
        <scheme val="minor"/>
      </rPr>
      <t xml:space="preserve">
</t>
    </r>
    <r>
      <rPr>
        <i/>
        <sz val="11"/>
        <rFont val="Calibri"/>
        <family val="2"/>
        <charset val="204"/>
        <scheme val="minor"/>
      </rPr>
      <t>например:
ООО "Белпромхимтогр"
ИП Токарева А.В.</t>
    </r>
  </si>
  <si>
    <t>Валюта платежа</t>
  </si>
  <si>
    <t>ДА</t>
  </si>
  <si>
    <t>НЕТ</t>
  </si>
  <si>
    <t>Бел. рубль (BYN)</t>
  </si>
  <si>
    <t>Рос. рубль (RUB)</t>
  </si>
  <si>
    <t>Доллар США (USD)</t>
  </si>
  <si>
    <t>Евро (EUR)</t>
  </si>
  <si>
    <t>Реквизиты Исполнителя</t>
  </si>
  <si>
    <t>Валюта стоимости</t>
  </si>
  <si>
    <t>Стоимость, RUB</t>
  </si>
  <si>
    <t>Стоимость, USD</t>
  </si>
  <si>
    <t>Стоимость, EUR</t>
  </si>
  <si>
    <t>Белорусский рубль (BYN)</t>
  </si>
  <si>
    <t>Российский рубль (RUB)</t>
  </si>
  <si>
    <t>Цена без НДС, в указанных валютах платежа</t>
  </si>
  <si>
    <t>Цена без НДС, белорусский рубль (BYN)</t>
  </si>
  <si>
    <t>Цена без НДС, доллар США (USD)</t>
  </si>
  <si>
    <t>Цена без НДС, евро (EUR)</t>
  </si>
  <si>
    <t>Цена без НДС, российский рубль (RUB)</t>
  </si>
  <si>
    <t>Код назначения платежа:</t>
  </si>
  <si>
    <r>
      <rPr>
        <b/>
        <sz val="11"/>
        <rFont val="Calibri"/>
        <family val="2"/>
        <charset val="204"/>
        <scheme val="minor"/>
      </rPr>
      <t>Валюта платежа</t>
    </r>
    <r>
      <rPr>
        <sz val="11"/>
        <rFont val="Calibri"/>
        <family val="2"/>
        <charset val="204"/>
        <scheme val="minor"/>
      </rPr>
      <t xml:space="preserve"> (платеж в белорусских рублях только для резидентов РБ)</t>
    </r>
  </si>
  <si>
    <r>
      <rPr>
        <b/>
        <sz val="11"/>
        <color theme="1"/>
        <rFont val="Calibri"/>
        <family val="2"/>
        <charset val="204"/>
        <scheme val="minor"/>
      </rPr>
      <t>Объем подключаемых услуг (количество GTIN)</t>
    </r>
    <r>
      <rPr>
        <sz val="11"/>
        <color theme="1"/>
        <rFont val="Calibri"/>
        <family val="2"/>
        <charset val="204"/>
        <scheme val="minor"/>
      </rPr>
      <t xml:space="preserve">
</t>
    </r>
    <r>
      <rPr>
        <sz val="9"/>
        <color theme="5" tint="-0.249977111117893"/>
        <rFont val="Calibri"/>
        <family val="2"/>
        <charset val="204"/>
        <scheme val="minor"/>
      </rPr>
      <t>выберите количество GTIN из выпадающего списка</t>
    </r>
  </si>
  <si>
    <t>Работник заказчика, отвечающий за взаимодействие с ePASS</t>
  </si>
  <si>
    <r>
      <rPr>
        <b/>
        <sz val="11"/>
        <color theme="1"/>
        <rFont val="Calibri"/>
        <family val="2"/>
        <charset val="204"/>
        <scheme val="minor"/>
      </rPr>
      <t>Пароль</t>
    </r>
    <r>
      <rPr>
        <sz val="11"/>
        <color theme="1"/>
        <rFont val="Calibri"/>
        <family val="2"/>
        <charset val="204"/>
        <scheme val="minor"/>
      </rPr>
      <t xml:space="preserve">
(должен быть длиной от 7 до 20 символов, должен содержать латинские буквы и цифры, может содержать также точку, запятую и дефис, должен одновременно содержать и буквы, и цифры)</t>
    </r>
  </si>
  <si>
    <r>
      <rPr>
        <b/>
        <sz val="11"/>
        <rFont val="Calibri"/>
        <family val="2"/>
        <charset val="204"/>
        <scheme val="minor"/>
      </rPr>
      <t>Идентификатор налогоплательщика</t>
    </r>
    <r>
      <rPr>
        <sz val="11"/>
        <rFont val="Calibri"/>
        <family val="2"/>
        <charset val="204"/>
        <scheme val="minor"/>
      </rPr>
      <t xml:space="preserve"> (УНП, ИНН и т.п.)</t>
    </r>
  </si>
  <si>
    <r>
      <rPr>
        <b/>
        <sz val="11"/>
        <rFont val="Calibri"/>
        <family val="2"/>
        <charset val="204"/>
        <scheme val="minor"/>
      </rPr>
      <t>Уведомлены, что согласно</t>
    </r>
    <r>
      <rPr>
        <sz val="11"/>
        <rFont val="Calibri"/>
        <family val="2"/>
        <charset val="204"/>
        <scheme val="minor"/>
      </rPr>
      <t xml:space="preserve"> </t>
    </r>
    <r>
      <rPr>
        <u/>
        <sz val="11"/>
        <color rgb="FF0070C0"/>
        <rFont val="Calibri"/>
        <family val="2"/>
        <charset val="204"/>
        <scheme val="minor"/>
      </rPr>
      <t>Публичному договору</t>
    </r>
    <r>
      <rPr>
        <b/>
        <sz val="11"/>
        <rFont val="Calibri"/>
        <family val="2"/>
        <charset val="204"/>
        <scheme val="minor"/>
      </rPr>
      <t xml:space="preserve"> </t>
    </r>
    <r>
      <rPr>
        <b/>
        <sz val="11"/>
        <color rgb="FFFF0000"/>
        <rFont val="Calibri"/>
        <family val="2"/>
        <charset val="204"/>
        <scheme val="minor"/>
      </rPr>
      <t>неиспользованный объем услуг на новый договорной период не переносится</t>
    </r>
    <r>
      <rPr>
        <sz val="11"/>
        <rFont val="Calibri"/>
        <family val="2"/>
        <charset val="204"/>
        <scheme val="minor"/>
      </rPr>
      <t xml:space="preserve">
(договорной период равен 12 месяцам)</t>
    </r>
  </si>
  <si>
    <r>
      <rPr>
        <b/>
        <sz val="11"/>
        <rFont val="Calibri"/>
        <family val="2"/>
        <charset val="204"/>
        <scheme val="minor"/>
      </rPr>
      <t>Логин</t>
    </r>
    <r>
      <rPr>
        <sz val="11"/>
        <rFont val="Calibri"/>
        <family val="2"/>
        <charset val="204"/>
        <scheme val="minor"/>
      </rPr>
      <t xml:space="preserve">
(должен быть длиной от 6 до 20 символов, должен начинаться с латинской буквы и может содержать только латинские буквы, цифры, дефис, точку и @)</t>
    </r>
  </si>
  <si>
    <t>Настоящий акт согласно пункту 5 статьи 10 Закона Республики Беларусь от 12.07.2013 "О
бухгалтерском учете и отчетности", пункту 14 Указа Президента Республики Беларусь от
25.01.2018 No29 "О налогообложении", постановлению Министерства финансов Республики
Беларусь от 12.02.2018 No13 "О единоличном составлении первичных документов и признании
утратившим силу постановления Министерства Финансов Республики Беларусь от 21.12.2015
No58", постановлению Министерства финансов Республики Беларусь No33 от 06.08.2020 "Об
изменении постановления Министерства финансов Республики Беларусь от 12 февраля 2018г.
No13" составлен Заказчиком единолично и признается первичным учетным документом.</t>
  </si>
  <si>
    <t>220072,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белорусских рублях (BYN) № BY29AKBB30120274618305300000 в ЦБУ 514 ОАО "АСБ Беларусбанк" г. Минска, БИК AKBB BY2X</t>
  </si>
  <si>
    <t>220072,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долларах США (USD) № BY53AKBB30120274636525300000 в ЦБУ 514 ОАО "АСБ Беларусбанк" г. Минска, БИК AKBB BY2X</t>
  </si>
  <si>
    <t>220072,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евро (EUR) № BY43AKBB30120274637825300000 в ЦБУ 514 ОАО "АСБ Беларусбанк" г. Минска, БИК AKBB BY2X</t>
  </si>
  <si>
    <t>220072,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российских рублях (RUB) № BY76AKBB30120274634505300000 в ЦБУ 514 ОАО "АСБ Беларусбанк" г. Минска, БИК AKBB BY2X</t>
  </si>
  <si>
    <t>Идентификатор Заявления:</t>
  </si>
  <si>
    <t>Форма заявления действует до 31.12.2024</t>
  </si>
  <si>
    <t>Увеличение количества свыше 100 000 GTIN производится кратно 10 000, при этом стоимость каждых 10 000 GTIN составляет 505 белорусских рублей, 42708 российских рублей, 477 долларов США, 435 евро.</t>
  </si>
  <si>
    <t xml:space="preserve"> октября 2024 г.</t>
  </si>
  <si>
    <t>Получение данных о товарах и организациях из ePASS посредством веб-сервисов</t>
  </si>
  <si>
    <r>
      <rPr>
        <b/>
        <sz val="11"/>
        <color theme="1"/>
        <rFont val="Calibri"/>
        <family val="2"/>
        <charset val="204"/>
        <scheme val="minor"/>
      </rPr>
      <t>Услуга "Получение данных о товарах и организациях из ePASS посредством веб-сервисов"</t>
    </r>
    <r>
      <rPr>
        <sz val="11"/>
        <color theme="1"/>
        <rFont val="Calibri"/>
        <family val="2"/>
        <charset val="204"/>
        <scheme val="minor"/>
      </rPr>
      <t xml:space="preserve">
</t>
    </r>
    <r>
      <rPr>
        <i/>
        <sz val="11"/>
        <color theme="1"/>
        <rFont val="Calibri"/>
        <family val="2"/>
        <charset val="204"/>
        <scheme val="minor"/>
      </rPr>
      <t>это услуга по предоставление доступа к веб-сервисам сайта http://epass.by для автоматического получения электронных паспортов товаров</t>
    </r>
  </si>
  <si>
    <t>Счет-фактура действует до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</si>
</sst>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0\ _₽_-;\-* #,##0.000\ _₽_-;_-* &quot;-&quot;??\ _₽_-;_-@_-"/>
    <numFmt numFmtId="165" formatCode="0.00;[Red]0.00"/>
  </numFmts>
  <fonts count="19" x14ac:knownFonts="1">
    <font>
      <sz val="11"/>
      <color theme="1"/>
      <name val="Calibri"/>
      <family val="2"/>
      <charset val="204"/>
      <scheme val="minor"/>
    </font>
    <font>
      <b/>
      <sz val="10"/>
      <name val="Times New Roman"/>
      <family val="1"/>
      <charset val="204"/>
    </font>
    <font>
      <sz val="10"/>
      <name val="Arial"/>
      <family val="2"/>
      <charset val="204"/>
    </font>
    <font>
      <sz val="11"/>
      <color theme="1"/>
      <name val="Calibri"/>
      <family val="2"/>
      <charset val="204"/>
      <scheme val="minor"/>
    </font>
    <font>
      <b/>
      <sz val="11"/>
      <color theme="1"/>
      <name val="Calibri"/>
      <family val="2"/>
      <charset val="204"/>
      <scheme val="minor"/>
    </font>
    <font>
      <sz val="11"/>
      <color rgb="FFFF0000"/>
      <name val="Calibri"/>
      <family val="2"/>
      <charset val="204"/>
      <scheme val="minor"/>
    </font>
    <font>
      <b/>
      <sz val="11"/>
      <color rgb="FFFF0000"/>
      <name val="Calibri"/>
      <family val="2"/>
      <charset val="204"/>
      <scheme val="minor"/>
    </font>
    <font>
      <sz val="10"/>
      <color theme="1"/>
      <name val="Calibri"/>
      <family val="2"/>
      <charset val="204"/>
      <scheme val="minor"/>
    </font>
    <font>
      <sz val="11"/>
      <name val="Calibri"/>
      <family val="2"/>
      <charset val="204"/>
      <scheme val="minor"/>
    </font>
    <font>
      <b/>
      <sz val="9"/>
      <color indexed="81"/>
      <name val="Tahoma"/>
      <family val="2"/>
      <charset val="204"/>
    </font>
    <font>
      <u/>
      <sz val="11"/>
      <color theme="10"/>
      <name val="Calibri"/>
      <family val="2"/>
      <charset val="204"/>
      <scheme val="minor"/>
    </font>
    <font>
      <sz val="9"/>
      <color theme="5" tint="-0.249977111117893"/>
      <name val="Calibri"/>
      <family val="2"/>
      <charset val="204"/>
      <scheme val="minor"/>
    </font>
    <font>
      <b/>
      <sz val="11"/>
      <name val="Calibri"/>
      <family val="2"/>
      <charset val="204"/>
      <scheme val="minor"/>
    </font>
    <font>
      <sz val="9"/>
      <color indexed="81"/>
      <name val="Tahoma"/>
      <family val="2"/>
      <charset val="204"/>
    </font>
    <font>
      <sz val="10"/>
      <color rgb="FFFF0000"/>
      <name val="Arial"/>
      <family val="2"/>
      <charset val="204"/>
    </font>
    <font>
      <i/>
      <sz val="11"/>
      <name val="Calibri"/>
      <family val="2"/>
      <charset val="204"/>
      <scheme val="minor"/>
    </font>
    <font>
      <i/>
      <sz val="11"/>
      <color theme="1"/>
      <name val="Calibri"/>
      <family val="2"/>
      <charset val="204"/>
      <scheme val="minor"/>
    </font>
    <font>
      <vertAlign val="superscript"/>
      <sz val="11"/>
      <color rgb="FFFF0000"/>
      <name val="Calibri"/>
      <family val="2"/>
      <charset val="204"/>
      <scheme val="minor"/>
    </font>
    <font>
      <u/>
      <sz val="11"/>
      <color rgb="FF0070C0"/>
      <name val="Calibri"/>
      <family val="2"/>
      <charset val="204"/>
      <scheme val="minor"/>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medium">
        <color auto="1"/>
      </bottom>
      <diagonal/>
    </border>
    <border>
      <left style="thin">
        <color indexed="64"/>
      </left>
      <right/>
      <top style="thin">
        <color indexed="64"/>
      </top>
      <bottom style="thin">
        <color indexed="64"/>
      </bottom>
      <diagonal/>
    </border>
    <border>
      <left/>
      <right/>
      <top style="thin">
        <color rgb="FFFF0000"/>
      </top>
      <bottom style="thin">
        <color rgb="FFFF0000"/>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0" fontId="2" fillId="0" borderId="0"/>
    <xf numFmtId="43" fontId="3" fillId="0" borderId="0" applyFont="0" applyFill="0" applyBorder="0" applyAlignment="0" applyProtection="0"/>
    <xf numFmtId="0" fontId="10" fillId="0" borderId="0" applyNumberFormat="0" applyFill="0" applyBorder="0" applyAlignment="0" applyProtection="0"/>
  </cellStyleXfs>
  <cellXfs count="164">
    <xf numFmtId="0" fontId="0" fillId="0" borderId="0" xfId="0"/>
    <xf numFmtId="0" fontId="0" fillId="0" borderId="0" xfId="0" applyAlignment="1">
      <alignment wrapText="1"/>
    </xf>
    <xf numFmtId="0" fontId="0" fillId="0" borderId="0" xfId="0" applyAlignment="1"/>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Font="1"/>
    <xf numFmtId="3" fontId="0" fillId="0" borderId="0" xfId="0" applyNumberFormat="1" applyFont="1" applyBorder="1" applyAlignment="1">
      <alignment horizontal="left" vertical="center" wrapText="1"/>
    </xf>
    <xf numFmtId="0" fontId="4"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xf>
    <xf numFmtId="3" fontId="0" fillId="0" borderId="1" xfId="0" applyNumberFormat="1" applyFont="1" applyBorder="1" applyAlignment="1">
      <alignment horizontal="left" vertical="center" wrapText="1"/>
    </xf>
    <xf numFmtId="3" fontId="0" fillId="0" borderId="1" xfId="0" applyNumberFormat="1" applyBorder="1" applyAlignment="1">
      <alignment horizontal="left" vertical="center"/>
    </xf>
    <xf numFmtId="0" fontId="4" fillId="0" borderId="0" xfId="0" applyFont="1" applyBorder="1" applyAlignment="1">
      <alignment wrapText="1"/>
    </xf>
    <xf numFmtId="0" fontId="4" fillId="0" borderId="0" xfId="0" applyFont="1" applyAlignment="1">
      <alignment wrapText="1"/>
    </xf>
    <xf numFmtId="0" fontId="5" fillId="0" borderId="0" xfId="0" applyFont="1" applyAlignment="1"/>
    <xf numFmtId="14" fontId="6" fillId="0" borderId="5" xfId="0" applyNumberFormat="1" applyFont="1" applyFill="1" applyBorder="1" applyAlignment="1">
      <alignment horizontal="center"/>
    </xf>
    <xf numFmtId="0" fontId="0" fillId="0" borderId="1" xfId="0" applyBorder="1"/>
    <xf numFmtId="2" fontId="0" fillId="0" borderId="1" xfId="0" applyNumberFormat="1" applyBorder="1" applyAlignment="1">
      <alignment horizontal="right" vertical="center" wrapText="1"/>
    </xf>
    <xf numFmtId="2" fontId="4" fillId="0" borderId="1" xfId="0" applyNumberFormat="1" applyFont="1" applyBorder="1" applyAlignment="1">
      <alignment horizontal="right" vertical="center"/>
    </xf>
    <xf numFmtId="0" fontId="4" fillId="0" borderId="0" xfId="0" applyFont="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xf>
    <xf numFmtId="3" fontId="0" fillId="0" borderId="1" xfId="0" applyNumberFormat="1" applyFont="1" applyBorder="1" applyAlignment="1">
      <alignment horizontal="left" vertical="center"/>
    </xf>
    <xf numFmtId="3" fontId="0" fillId="0" borderId="1" xfId="0" applyNumberFormat="1" applyFont="1" applyFill="1" applyBorder="1" applyAlignment="1">
      <alignment horizontal="left" vertical="center" wrapText="1"/>
    </xf>
    <xf numFmtId="3" fontId="0" fillId="0" borderId="0" xfId="0" applyNumberFormat="1" applyFont="1" applyFill="1" applyBorder="1" applyAlignment="1">
      <alignment horizontal="left" vertical="center" wrapText="1"/>
    </xf>
    <xf numFmtId="0" fontId="0" fillId="0" borderId="0" xfId="0" applyAlignment="1">
      <alignment horizontal="left"/>
    </xf>
    <xf numFmtId="0" fontId="5" fillId="0" borderId="0" xfId="0" applyFont="1"/>
    <xf numFmtId="164" fontId="0" fillId="0" borderId="0" xfId="3" applyNumberFormat="1" applyFont="1"/>
    <xf numFmtId="3" fontId="8" fillId="0" borderId="1" xfId="0" applyNumberFormat="1" applyFont="1" applyFill="1" applyBorder="1" applyAlignment="1">
      <alignment horizontal="left" vertical="center" wrapText="1"/>
    </xf>
    <xf numFmtId="3" fontId="8" fillId="0" borderId="1" xfId="0" applyNumberFormat="1" applyFont="1" applyFill="1" applyBorder="1" applyAlignment="1">
      <alignment horizontal="left" vertical="center"/>
    </xf>
    <xf numFmtId="0" fontId="8" fillId="0" borderId="0" xfId="0" applyFont="1" applyFill="1"/>
    <xf numFmtId="164" fontId="8" fillId="0" borderId="0" xfId="3" applyNumberFormat="1" applyFont="1" applyFill="1"/>
    <xf numFmtId="0" fontId="0" fillId="0" borderId="1" xfId="0" applyBorder="1" applyAlignment="1">
      <alignment horizontal="left" vertical="center" wrapText="1"/>
    </xf>
    <xf numFmtId="0" fontId="5" fillId="0" borderId="0" xfId="0" applyFont="1"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8" fillId="0" borderId="0" xfId="0" applyFont="1"/>
    <xf numFmtId="0" fontId="0" fillId="0" borderId="0" xfId="0"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15" xfId="0" applyBorder="1" applyAlignment="1">
      <alignment horizontal="left" vertical="top" wrapText="1"/>
    </xf>
    <xf numFmtId="49" fontId="0" fillId="0" borderId="7" xfId="0" applyNumberFormat="1" applyBorder="1" applyAlignment="1">
      <alignment horizontal="left" vertical="top" wrapText="1"/>
    </xf>
    <xf numFmtId="0" fontId="0" fillId="0" borderId="0" xfId="0" applyAlignment="1">
      <alignment horizontal="left" vertical="top" wrapText="1"/>
    </xf>
    <xf numFmtId="0" fontId="10" fillId="0" borderId="3" xfId="4" applyBorder="1" applyAlignment="1">
      <alignment horizontal="left" vertical="top" wrapText="1"/>
    </xf>
    <xf numFmtId="164" fontId="0" fillId="0" borderId="0" xfId="3" applyNumberFormat="1" applyFont="1" applyFill="1" applyBorder="1" applyAlignment="1">
      <alignment horizontal="left" vertical="center" wrapText="1"/>
    </xf>
    <xf numFmtId="164" fontId="8" fillId="0" borderId="0" xfId="3"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ill="1"/>
    <xf numFmtId="3" fontId="0" fillId="0" borderId="1" xfId="0" applyNumberFormat="1" applyFont="1" applyFill="1" applyBorder="1" applyAlignment="1">
      <alignment horizontal="left" vertical="center"/>
    </xf>
    <xf numFmtId="0" fontId="8" fillId="2" borderId="8"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13" xfId="0" applyFont="1" applyFill="1" applyBorder="1" applyAlignment="1">
      <alignment horizontal="center" vertical="top" wrapText="1"/>
    </xf>
    <xf numFmtId="0" fontId="0" fillId="2" borderId="2" xfId="0" applyFill="1" applyBorder="1" applyAlignment="1">
      <alignment horizontal="center" vertical="top" wrapText="1"/>
    </xf>
    <xf numFmtId="0" fontId="0" fillId="2" borderId="13" xfId="0" applyFill="1" applyBorder="1" applyAlignment="1">
      <alignment horizontal="center" vertical="top" wrapText="1"/>
    </xf>
    <xf numFmtId="0" fontId="0" fillId="0" borderId="0" xfId="0" applyAlignment="1">
      <alignment horizontal="left" vertical="center" wrapText="1"/>
    </xf>
    <xf numFmtId="0" fontId="0" fillId="0" borderId="0" xfId="0" applyAlignment="1"/>
    <xf numFmtId="0" fontId="0" fillId="0" borderId="0" xfId="0" applyAlignment="1">
      <alignment wrapText="1"/>
    </xf>
    <xf numFmtId="0" fontId="1" fillId="0" borderId="0" xfId="0" applyFont="1" applyAlignment="1">
      <alignment horizontal="center" vertical="top"/>
    </xf>
    <xf numFmtId="0" fontId="2" fillId="0" borderId="0" xfId="0" applyFont="1" applyAlignment="1">
      <alignment horizontal="center" vertical="top"/>
    </xf>
    <xf numFmtId="0" fontId="0" fillId="0" borderId="0" xfId="0"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1" fillId="0" borderId="0" xfId="2" applyFont="1" applyAlignment="1">
      <alignment wrapText="1"/>
    </xf>
    <xf numFmtId="0" fontId="2" fillId="0" borderId="0" xfId="1" applyAlignment="1">
      <alignment wrapText="1"/>
    </xf>
    <xf numFmtId="0" fontId="0" fillId="0" borderId="0" xfId="0" applyFont="1" applyAlignment="1">
      <alignment horizontal="left" vertical="center"/>
    </xf>
    <xf numFmtId="0" fontId="0" fillId="0" borderId="0" xfId="0" applyFont="1" applyAlignment="1">
      <alignment wrapText="1"/>
    </xf>
    <xf numFmtId="0" fontId="0" fillId="0" borderId="0" xfId="0" applyFont="1" applyAlignment="1">
      <alignment horizontal="center" vertical="center" wrapText="1"/>
    </xf>
    <xf numFmtId="0" fontId="0" fillId="0" borderId="0" xfId="0" applyFont="1" applyAlignment="1"/>
    <xf numFmtId="0" fontId="0" fillId="0" borderId="0" xfId="0" applyFont="1" applyAlignment="1">
      <alignment horizontal="left" vertical="center" wrapText="1"/>
    </xf>
    <xf numFmtId="0" fontId="12" fillId="0" borderId="0" xfId="0" applyFont="1" applyAlignment="1">
      <alignment horizontal="center" vertical="top"/>
    </xf>
    <xf numFmtId="0" fontId="12" fillId="0" borderId="0" xfId="0" applyFont="1" applyAlignment="1">
      <alignment horizontal="left" vertical="center" wrapText="1"/>
    </xf>
    <xf numFmtId="0" fontId="0" fillId="0" borderId="13" xfId="0" applyBorder="1" applyAlignment="1">
      <alignment horizontal="left" vertical="center" wrapText="1"/>
    </xf>
    <xf numFmtId="0" fontId="0" fillId="0" borderId="13" xfId="0" applyBorder="1"/>
    <xf numFmtId="0" fontId="0" fillId="0" borderId="18" xfId="0" applyBorder="1" applyAlignment="1">
      <alignment horizontal="left" vertical="center" wrapText="1"/>
    </xf>
    <xf numFmtId="0" fontId="4" fillId="0" borderId="18" xfId="0" applyFont="1" applyBorder="1" applyAlignment="1">
      <alignment horizontal="left" vertical="center" wrapText="1"/>
    </xf>
    <xf numFmtId="2" fontId="0" fillId="0" borderId="13" xfId="0" applyNumberFormat="1" applyBorder="1" applyAlignment="1">
      <alignment horizontal="right" vertical="center" wrapText="1"/>
    </xf>
    <xf numFmtId="2" fontId="0" fillId="0" borderId="13" xfId="0" applyNumberFormat="1" applyBorder="1" applyAlignment="1">
      <alignment horizontal="right" vertical="center"/>
    </xf>
    <xf numFmtId="1" fontId="0" fillId="0" borderId="18" xfId="0" applyNumberFormat="1" applyBorder="1" applyAlignment="1">
      <alignment horizontal="right" vertical="center" wrapText="1"/>
    </xf>
    <xf numFmtId="1" fontId="0" fillId="0" borderId="18" xfId="0" applyNumberFormat="1" applyBorder="1" applyAlignment="1">
      <alignment horizontal="right" vertical="center"/>
    </xf>
    <xf numFmtId="0" fontId="14" fillId="0" borderId="0" xfId="0" applyFont="1" applyAlignment="1">
      <alignment horizontal="center" vertical="top"/>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Border="1" applyAlignment="1">
      <alignment horizontal="center" vertical="center"/>
    </xf>
    <xf numFmtId="0" fontId="0" fillId="0" borderId="0" xfId="0" applyAlignment="1">
      <alignment horizontal="center"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8" fillId="2" borderId="18" xfId="0" applyFont="1" applyFill="1" applyBorder="1" applyAlignment="1">
      <alignment horizontal="center" vertical="top" wrapText="1"/>
    </xf>
    <xf numFmtId="0" fontId="0" fillId="0" borderId="0" xfId="0" applyAlignment="1">
      <alignment horizontal="center" vertical="center"/>
    </xf>
    <xf numFmtId="0" fontId="0"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17" fillId="0" borderId="0" xfId="0" applyFont="1"/>
    <xf numFmtId="0" fontId="4" fillId="0" borderId="1" xfId="0" applyFont="1" applyBorder="1" applyAlignment="1">
      <alignment horizontal="center" vertical="top" wrapText="1"/>
    </xf>
    <xf numFmtId="0" fontId="0" fillId="0" borderId="0" xfId="0" applyNumberFormat="1"/>
    <xf numFmtId="165" fontId="0" fillId="0" borderId="0" xfId="0" applyNumberFormat="1" applyAlignment="1">
      <alignment wrapText="1"/>
    </xf>
    <xf numFmtId="49" fontId="0" fillId="0" borderId="21" xfId="0" applyNumberFormat="1" applyBorder="1" applyAlignment="1">
      <alignment horizontal="center" vertical="top" wrapText="1"/>
    </xf>
    <xf numFmtId="0" fontId="12" fillId="2" borderId="1" xfId="0" applyFont="1" applyFill="1" applyBorder="1" applyAlignment="1">
      <alignment horizontal="center" vertical="top" wrapText="1"/>
    </xf>
    <xf numFmtId="0" fontId="12" fillId="2" borderId="18" xfId="0" applyFont="1" applyFill="1" applyBorder="1" applyAlignment="1">
      <alignment horizontal="center" vertical="top" wrapText="1"/>
    </xf>
    <xf numFmtId="0" fontId="12" fillId="2" borderId="13" xfId="0" applyFont="1" applyFill="1" applyBorder="1" applyAlignment="1">
      <alignment horizontal="center" vertical="top" wrapText="1"/>
    </xf>
    <xf numFmtId="0" fontId="12" fillId="2" borderId="2" xfId="0" applyFont="1" applyFill="1" applyBorder="1" applyAlignment="1">
      <alignment horizontal="center" vertical="top" wrapText="1"/>
    </xf>
    <xf numFmtId="49" fontId="0" fillId="0" borderId="3" xfId="0" applyNumberFormat="1" applyBorder="1" applyAlignment="1">
      <alignment horizontal="left" vertical="top" wrapText="1"/>
    </xf>
    <xf numFmtId="0" fontId="0" fillId="2" borderId="18" xfId="0" applyFill="1" applyBorder="1" applyAlignment="1">
      <alignment horizontal="center" vertical="top" wrapText="1"/>
    </xf>
    <xf numFmtId="0" fontId="0" fillId="0" borderId="21" xfId="0" applyBorder="1" applyAlignment="1">
      <alignment horizontal="left" vertical="top" wrapText="1"/>
    </xf>
    <xf numFmtId="0" fontId="0" fillId="0" borderId="3" xfId="0" applyFill="1" applyBorder="1" applyAlignment="1">
      <alignment horizontal="center" vertical="top" wrapText="1"/>
    </xf>
    <xf numFmtId="0" fontId="8" fillId="2" borderId="25" xfId="4" applyFont="1" applyFill="1" applyBorder="1" applyAlignment="1">
      <alignment horizontal="center" vertical="top" wrapText="1"/>
    </xf>
    <xf numFmtId="0" fontId="10" fillId="0" borderId="26" xfId="4" applyBorder="1" applyAlignment="1">
      <alignment horizontal="center"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4" xfId="0" applyFont="1" applyFill="1" applyBorder="1" applyAlignment="1">
      <alignment horizontal="center" vertical="top" wrapText="1"/>
    </xf>
    <xf numFmtId="0" fontId="0" fillId="2" borderId="14" xfId="0" applyFill="1" applyBorder="1" applyAlignment="1">
      <alignment horizontal="center" vertical="top" wrapText="1"/>
    </xf>
    <xf numFmtId="0" fontId="0" fillId="2" borderId="20" xfId="0" applyFill="1" applyBorder="1" applyAlignment="1">
      <alignment horizontal="center" vertical="top" wrapText="1"/>
    </xf>
    <xf numFmtId="0" fontId="4" fillId="0" borderId="0" xfId="0" applyFont="1" applyAlignment="1">
      <alignment horizontal="center" vertical="center" wrapText="1"/>
    </xf>
    <xf numFmtId="0" fontId="0" fillId="0" borderId="0" xfId="0" applyAlignment="1">
      <alignment horizont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xf numFmtId="0" fontId="0" fillId="0" borderId="0" xfId="0" applyAlignment="1"/>
    <xf numFmtId="0" fontId="5" fillId="0" borderId="0" xfId="0" applyFont="1" applyBorder="1" applyAlignment="1">
      <alignment horizontal="center" vertical="center"/>
    </xf>
    <xf numFmtId="0" fontId="0" fillId="0" borderId="0" xfId="0" applyBorder="1" applyAlignment="1">
      <alignment horizontal="center" vertical="center"/>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2" borderId="20" xfId="0" applyFont="1" applyFill="1" applyBorder="1" applyAlignment="1">
      <alignment horizontal="center" vertical="top" wrapText="1"/>
    </xf>
    <xf numFmtId="0" fontId="12" fillId="2" borderId="4" xfId="0" applyFont="1" applyFill="1" applyBorder="1" applyAlignment="1">
      <alignment horizontal="center" vertical="top" wrapText="1"/>
    </xf>
    <xf numFmtId="0" fontId="6" fillId="0" borderId="0" xfId="0" applyFont="1" applyAlignment="1">
      <alignment wrapText="1"/>
    </xf>
    <xf numFmtId="0" fontId="0" fillId="0" borderId="0" xfId="0" applyAlignment="1">
      <alignment wrapText="1"/>
    </xf>
    <xf numFmtId="0" fontId="0" fillId="0" borderId="0" xfId="0" applyAlignment="1">
      <alignment horizontal="center" vertical="center" wrapText="1"/>
    </xf>
    <xf numFmtId="0" fontId="4"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1" fillId="0" borderId="16" xfId="2" applyFont="1" applyBorder="1" applyAlignment="1">
      <alignment wrapText="1"/>
    </xf>
    <xf numFmtId="0" fontId="1" fillId="0" borderId="0" xfId="0" applyFont="1" applyAlignment="1">
      <alignment horizontal="center" vertical="top"/>
    </xf>
    <xf numFmtId="0" fontId="4" fillId="0" borderId="11" xfId="0" applyFont="1" applyBorder="1" applyAlignment="1">
      <alignment horizontal="left" vertical="center" wrapText="1"/>
    </xf>
    <xf numFmtId="0" fontId="4" fillId="0" borderId="19" xfId="0" applyFont="1" applyBorder="1" applyAlignment="1">
      <alignment horizontal="left" vertical="center" wrapText="1"/>
    </xf>
    <xf numFmtId="0" fontId="0" fillId="0" borderId="19" xfId="0" applyBorder="1" applyAlignment="1">
      <alignment wrapText="1"/>
    </xf>
    <xf numFmtId="0" fontId="0" fillId="0" borderId="12" xfId="0" applyBorder="1" applyAlignment="1">
      <alignment wrapText="1"/>
    </xf>
    <xf numFmtId="0" fontId="0" fillId="0" borderId="0" xfId="0"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vertical="center" wrapText="1"/>
    </xf>
    <xf numFmtId="0" fontId="4" fillId="0" borderId="18" xfId="0" applyFont="1" applyBorder="1" applyAlignment="1">
      <alignment horizontal="center" vertical="center" wrapText="1"/>
    </xf>
    <xf numFmtId="0" fontId="0" fillId="0" borderId="22" xfId="0" applyBorder="1" applyAlignment="1">
      <alignment horizontal="center" vertical="center" wrapText="1"/>
    </xf>
    <xf numFmtId="0" fontId="0" fillId="0" borderId="13" xfId="0" applyBorder="1" applyAlignment="1">
      <alignment horizontal="center" vertical="center" wrapText="1"/>
    </xf>
    <xf numFmtId="0" fontId="4"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1" fillId="0" borderId="16" xfId="2" applyFont="1" applyBorder="1" applyAlignment="1">
      <alignment vertical="center" wrapText="1"/>
    </xf>
    <xf numFmtId="0" fontId="0" fillId="0" borderId="0" xfId="0" applyAlignment="1">
      <alignment horizontal="center" vertical="top"/>
    </xf>
    <xf numFmtId="0" fontId="0" fillId="0" borderId="17" xfId="0" applyBorder="1" applyAlignment="1"/>
    <xf numFmtId="0" fontId="0" fillId="0" borderId="0" xfId="0" applyAlignment="1">
      <alignment vertical="center" wrapText="1"/>
    </xf>
    <xf numFmtId="0" fontId="8" fillId="0" borderId="0" xfId="0" applyFont="1" applyAlignment="1">
      <alignment wrapText="1"/>
    </xf>
    <xf numFmtId="0" fontId="8"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wrapText="1"/>
    </xf>
    <xf numFmtId="0" fontId="0" fillId="0" borderId="0" xfId="0" applyFont="1" applyAlignment="1">
      <alignment horizontal="center" vertical="center" wrapText="1"/>
    </xf>
    <xf numFmtId="0" fontId="0" fillId="0" borderId="0" xfId="0" applyFont="1" applyAlignment="1">
      <alignment horizontal="center" wrapText="1"/>
    </xf>
    <xf numFmtId="0" fontId="0" fillId="0" borderId="0" xfId="0" applyAlignment="1">
      <alignment horizontal="center"/>
    </xf>
    <xf numFmtId="0" fontId="8" fillId="0" borderId="0" xfId="0" applyFont="1" applyAlignment="1">
      <alignment horizontal="left" vertical="center" wrapText="1"/>
    </xf>
    <xf numFmtId="0" fontId="8" fillId="0" borderId="0" xfId="0" applyFont="1" applyAlignment="1"/>
    <xf numFmtId="0" fontId="0" fillId="0" borderId="0" xfId="0" applyAlignment="1">
      <alignment vertical="center"/>
    </xf>
  </cellXfs>
  <cellStyles count="5">
    <cellStyle name="Гиперссылка" xfId="4" builtinId="8"/>
    <cellStyle name="Обычный" xfId="0" builtinId="0"/>
    <cellStyle name="Обычный 2 2" xfId="1" xr:uid="{00000000-0005-0000-0000-000002000000}"/>
    <cellStyle name="Обычный 3" xfId="2" xr:uid="{00000000-0005-0000-0000-00000300000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epass.by/jsf/Attendance.js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zoomScaleNormal="100" workbookViewId="0">
      <selection activeCell="A2" sqref="A2"/>
    </sheetView>
  </sheetViews>
  <sheetFormatPr defaultRowHeight="15" x14ac:dyDescent="0.25"/>
  <cols>
    <col min="1" max="1" width="41.28515625" customWidth="1"/>
    <col min="2" max="2" width="29.5703125" customWidth="1"/>
    <col min="3" max="4" width="14.42578125" customWidth="1"/>
    <col min="5" max="5" width="17.140625" customWidth="1"/>
    <col min="6" max="6" width="20.42578125" customWidth="1"/>
    <col min="7" max="7" width="22.28515625" customWidth="1"/>
    <col min="8" max="8" width="21.140625" customWidth="1"/>
    <col min="9" max="9" width="17.5703125" customWidth="1"/>
    <col min="10" max="10" width="22.7109375" customWidth="1"/>
    <col min="11" max="11" width="32" customWidth="1"/>
    <col min="12" max="12" width="37" customWidth="1"/>
    <col min="13" max="13" width="33.7109375" customWidth="1"/>
    <col min="14" max="14" width="43.85546875" customWidth="1"/>
    <col min="15" max="15" width="32.7109375" customWidth="1"/>
  </cols>
  <sheetData>
    <row r="1" spans="1:15" ht="15.75" thickBot="1" x14ac:dyDescent="0.3">
      <c r="A1" s="3" t="s">
        <v>0</v>
      </c>
    </row>
    <row r="2" spans="1:15" ht="15.75" thickBot="1" x14ac:dyDescent="0.3">
      <c r="A2" s="15">
        <v>45566</v>
      </c>
      <c r="B2" s="26" t="s">
        <v>73</v>
      </c>
    </row>
    <row r="3" spans="1:15" s="2" customFormat="1" ht="42.75" customHeight="1" x14ac:dyDescent="0.25">
      <c r="A3" s="114" t="s">
        <v>24</v>
      </c>
      <c r="B3" s="115"/>
      <c r="C3" s="115"/>
      <c r="D3" s="115"/>
      <c r="E3" s="115"/>
      <c r="F3" s="115"/>
      <c r="G3" s="115"/>
      <c r="H3" s="13"/>
      <c r="I3" s="13"/>
      <c r="J3" s="13"/>
      <c r="K3" s="13"/>
      <c r="L3" s="13"/>
      <c r="M3" s="13"/>
      <c r="N3" s="13"/>
      <c r="O3" s="13"/>
    </row>
    <row r="4" spans="1:15" ht="16.5" customHeight="1" x14ac:dyDescent="0.25">
      <c r="A4" s="116" t="s">
        <v>17</v>
      </c>
      <c r="B4" s="117"/>
      <c r="C4" s="117"/>
      <c r="D4" s="117"/>
      <c r="E4" s="117"/>
      <c r="F4" s="117"/>
      <c r="G4" s="117"/>
      <c r="H4" s="4"/>
      <c r="I4" s="4"/>
      <c r="J4" s="4"/>
      <c r="K4" s="4"/>
      <c r="L4" s="4"/>
      <c r="M4" s="4"/>
      <c r="N4" s="4"/>
      <c r="O4" s="2"/>
    </row>
    <row r="5" spans="1:15" x14ac:dyDescent="0.25">
      <c r="A5" s="118" t="s">
        <v>19</v>
      </c>
      <c r="B5" s="119"/>
      <c r="C5" s="119"/>
      <c r="D5" s="119"/>
      <c r="E5" s="119"/>
      <c r="F5" s="119"/>
      <c r="G5" s="119"/>
      <c r="H5" s="14"/>
      <c r="I5" s="14"/>
      <c r="J5" s="14"/>
      <c r="K5" s="14"/>
      <c r="L5" s="14"/>
      <c r="M5" s="14"/>
      <c r="N5" s="14"/>
      <c r="O5" s="14"/>
    </row>
    <row r="6" spans="1:15" ht="15.75" thickBot="1" x14ac:dyDescent="0.3">
      <c r="A6" s="120" t="s">
        <v>14</v>
      </c>
      <c r="B6" s="121"/>
      <c r="C6" s="121"/>
      <c r="D6" s="121"/>
      <c r="E6" s="121"/>
      <c r="F6" s="121"/>
      <c r="G6" s="121"/>
    </row>
    <row r="7" spans="1:15" s="37" customFormat="1" ht="50.25" customHeight="1" x14ac:dyDescent="0.25">
      <c r="A7" s="122" t="s">
        <v>20</v>
      </c>
      <c r="B7" s="123"/>
      <c r="C7" s="123"/>
      <c r="D7" s="124"/>
      <c r="E7" s="124"/>
      <c r="F7" s="125"/>
      <c r="G7" s="109" t="s">
        <v>62</v>
      </c>
      <c r="H7" s="110"/>
      <c r="I7" s="110"/>
      <c r="J7" s="111"/>
      <c r="K7" s="109" t="s">
        <v>25</v>
      </c>
      <c r="L7" s="111"/>
      <c r="M7" s="112" t="s">
        <v>61</v>
      </c>
      <c r="N7" s="113"/>
      <c r="O7" s="107" t="s">
        <v>65</v>
      </c>
    </row>
    <row r="8" spans="1:15" s="37" customFormat="1" ht="109.5" customHeight="1" x14ac:dyDescent="0.25">
      <c r="A8" s="50" t="s">
        <v>36</v>
      </c>
      <c r="B8" s="51" t="s">
        <v>39</v>
      </c>
      <c r="C8" s="99" t="s">
        <v>1</v>
      </c>
      <c r="D8" s="100" t="s">
        <v>38</v>
      </c>
      <c r="E8" s="90" t="s">
        <v>60</v>
      </c>
      <c r="F8" s="52" t="s">
        <v>64</v>
      </c>
      <c r="G8" s="101" t="s">
        <v>2</v>
      </c>
      <c r="H8" s="99" t="s">
        <v>22</v>
      </c>
      <c r="I8" s="99" t="s">
        <v>21</v>
      </c>
      <c r="J8" s="102" t="s">
        <v>3</v>
      </c>
      <c r="K8" s="53" t="s">
        <v>66</v>
      </c>
      <c r="L8" s="54" t="s">
        <v>63</v>
      </c>
      <c r="M8" s="55" t="s">
        <v>37</v>
      </c>
      <c r="N8" s="104" t="s">
        <v>77</v>
      </c>
      <c r="O8" s="108"/>
    </row>
    <row r="9" spans="1:15" s="43" customFormat="1" ht="57.75" customHeight="1" thickBot="1" x14ac:dyDescent="0.3">
      <c r="A9" s="38"/>
      <c r="B9" s="39"/>
      <c r="C9" s="42"/>
      <c r="D9" s="98" t="s">
        <v>41</v>
      </c>
      <c r="E9" s="98" t="s">
        <v>43</v>
      </c>
      <c r="F9" s="103"/>
      <c r="G9" s="41"/>
      <c r="H9" s="39"/>
      <c r="I9" s="42"/>
      <c r="J9" s="44"/>
      <c r="K9" s="41"/>
      <c r="L9" s="40"/>
      <c r="M9" s="41">
        <v>0</v>
      </c>
      <c r="N9" s="105">
        <v>0</v>
      </c>
      <c r="O9" s="106"/>
    </row>
    <row r="10" spans="1:15" x14ac:dyDescent="0.25">
      <c r="A10" s="35"/>
      <c r="B10" s="35"/>
      <c r="C10" s="35"/>
      <c r="D10" s="35"/>
      <c r="E10" s="35"/>
      <c r="F10" s="35"/>
      <c r="G10" s="35"/>
      <c r="H10" s="36"/>
      <c r="I10" s="36"/>
      <c r="J10" s="36"/>
      <c r="K10" s="36"/>
    </row>
    <row r="11" spans="1:15" x14ac:dyDescent="0.25">
      <c r="A11" s="33"/>
      <c r="B11" s="34"/>
      <c r="C11" s="34"/>
      <c r="D11" s="86"/>
      <c r="E11" s="86"/>
      <c r="F11" s="34"/>
      <c r="G11" s="34"/>
    </row>
    <row r="12" spans="1:15" x14ac:dyDescent="0.25">
      <c r="A12" s="33"/>
      <c r="B12" s="34"/>
      <c r="C12" s="34"/>
      <c r="D12" s="86"/>
      <c r="E12" s="86"/>
      <c r="F12" s="34"/>
      <c r="G12" s="34"/>
    </row>
  </sheetData>
  <mergeCells count="9">
    <mergeCell ref="O7:O8"/>
    <mergeCell ref="G7:J7"/>
    <mergeCell ref="K7:L7"/>
    <mergeCell ref="M7:N7"/>
    <mergeCell ref="A3:G3"/>
    <mergeCell ref="A4:G4"/>
    <mergeCell ref="A5:G5"/>
    <mergeCell ref="A6:G6"/>
    <mergeCell ref="A7:F7"/>
  </mergeCells>
  <dataValidations count="6">
    <dataValidation type="date" allowBlank="1" showInputMessage="1" showErrorMessage="1" error="Некорректный формат даты_x000a_ИЛИ_x000a_Заявление устарело. Скачайте новое заявление с сайта epass.by в разделе &quot;Услуги&quot;." sqref="A2" xr:uid="{00000000-0002-0000-0000-000000000000}">
      <formula1>45566</formula1>
      <formula2>45657</formula2>
    </dataValidation>
    <dataValidation type="list" allowBlank="1" showInputMessage="1" showErrorMessage="1" sqref="N9" xr:uid="{00000000-0002-0000-0000-000001000000}">
      <formula1>Количество_XML</formula1>
    </dataValidation>
    <dataValidation type="list" allowBlank="1" showInputMessage="1" showErrorMessage="1" sqref="M9" xr:uid="{00000000-0002-0000-0000-000002000000}">
      <formula1>Количество_GTIN3</formula1>
    </dataValidation>
    <dataValidation type="textLength" operator="greaterThanOrEqual" allowBlank="1" showInputMessage="1" showErrorMessage="1" error="Введите не менее 6 символов (латинские буквы и цифры)" sqref="K9" xr:uid="{00000000-0002-0000-0000-000003000000}">
      <formula1>6</formula1>
    </dataValidation>
    <dataValidation type="textLength" operator="lessThanOrEqual" allowBlank="1" showInputMessage="1" showErrorMessage="1" errorTitle="Ошибка!" error="Максимальная длина поля составляет 20 символов" sqref="F9" xr:uid="{B30CCB49-09FA-48C5-B0A8-E75272EEEDE3}">
      <formula1>20</formula1>
    </dataValidation>
    <dataValidation type="textLength" operator="greaterThanOrEqual" allowBlank="1" showInputMessage="1" showErrorMessage="1" error="Введите не менее 7 символов (латинские буквы и цифры)" sqref="L9" xr:uid="{810926A9-0439-498A-8F92-690092D1F9EF}">
      <formula1>7</formula1>
    </dataValidation>
  </dataValidations>
  <hyperlinks>
    <hyperlink ref="O7:O8" r:id="rId1" display="http://epass.by/jsf/Attendance.jsp" xr:uid="{CF7C6BC2-853F-4F9D-AB41-41DB5A92D2F9}"/>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1E1A0EF-05F8-40E8-A9C9-D9CFB02A64D7}">
          <x14:formula1>
            <xm:f>Справочники!$M$2:$M$3</xm:f>
          </x14:formula1>
          <xm:sqref>D9</xm:sqref>
        </x14:dataValidation>
        <x14:dataValidation type="list" allowBlank="1" showInputMessage="1" showErrorMessage="1" xr:uid="{A29DD844-9CF8-45CF-8C1D-A732F6D11A95}">
          <x14:formula1>
            <xm:f>Справочники!$N$2:$N$5</xm:f>
          </x14:formula1>
          <xm:sqref>E9</xm:sqref>
        </x14:dataValidation>
        <x14:dataValidation type="list" allowBlank="1" showInputMessage="1" showErrorMessage="1" xr:uid="{6EEB57E2-5C72-424D-83CF-A7F6324568A6}">
          <x14:formula1>
            <xm:f>Справочники!$L$1:$L$2</xm:f>
          </x14:formula1>
          <xm:sqref>O9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5"/>
  <sheetViews>
    <sheetView topLeftCell="A3" workbookViewId="0">
      <selection activeCell="C7" sqref="C7:F7"/>
    </sheetView>
  </sheetViews>
  <sheetFormatPr defaultRowHeight="15" x14ac:dyDescent="0.25"/>
  <cols>
    <col min="1" max="1" width="3.85546875" customWidth="1"/>
    <col min="2" max="2" width="43.42578125" customWidth="1"/>
    <col min="3" max="3" width="9" customWidth="1"/>
    <col min="4" max="4" width="24.140625" customWidth="1"/>
    <col min="5" max="5" width="3.140625" hidden="1" customWidth="1"/>
    <col min="6" max="6" width="21.5703125" customWidth="1"/>
    <col min="7" max="7" width="13.28515625" customWidth="1"/>
    <col min="8" max="9" width="10.28515625" bestFit="1" customWidth="1"/>
  </cols>
  <sheetData>
    <row r="1" spans="1:8" hidden="1" x14ac:dyDescent="0.25"/>
    <row r="2" spans="1:8" hidden="1" x14ac:dyDescent="0.25"/>
    <row r="3" spans="1:8" x14ac:dyDescent="0.25">
      <c r="A3" s="133" t="str">
        <f>"СЧЕТ-ФАКТУРА от "&amp;TEXT(Заявление!A2,"ДД.ММ.ГГГГ")&amp;" г."</f>
        <v>СЧЕТ-ФАКТУРА от 01.10.2024 г.</v>
      </c>
      <c r="B3" s="133"/>
      <c r="C3" s="133"/>
      <c r="D3" s="133"/>
      <c r="E3" s="133"/>
      <c r="F3" s="119"/>
    </row>
    <row r="4" spans="1:8" x14ac:dyDescent="0.25">
      <c r="A4" s="59"/>
      <c r="B4" s="82" t="s">
        <v>78</v>
      </c>
      <c r="C4" s="60"/>
      <c r="D4" s="60"/>
      <c r="E4" s="60"/>
    </row>
    <row r="5" spans="1:8" ht="15" hidden="1" customHeight="1" x14ac:dyDescent="0.25"/>
    <row r="6" spans="1:8" s="58" customFormat="1" ht="50.25" customHeight="1" x14ac:dyDescent="0.25">
      <c r="A6" s="128" t="str">
        <f>"К Публичному договору № 01-10/24 от 01 октября 2024 г. и Заявлению Заказчика № "&amp;C7&amp;" от "&amp;TEXT(Заявление!A2,"ДД.ММ.ГГГГ")&amp;"г. на оказание услуг межведомственной распределенной информационной системы Банк данных электронных паспортов товаров (ePASS)"</f>
        <v>К Публичному договору № 01-10/24 от 01 октября 2024 г. и Заявлению Заказчика № ПДЭПТ//011024 от 01.10.2024г. на оказание услуг межведомственной распределенной информационной системы Банк данных электронных паспортов товаров (ePASS)</v>
      </c>
      <c r="B6" s="128"/>
      <c r="C6" s="128"/>
      <c r="D6" s="128"/>
      <c r="E6" s="128"/>
    </row>
    <row r="7" spans="1:8" s="58" customFormat="1" ht="15" customHeight="1" x14ac:dyDescent="0.25">
      <c r="A7" s="61"/>
      <c r="B7" s="19" t="s">
        <v>72</v>
      </c>
      <c r="C7" s="134" t="str">
        <f>"ПДЭПТ/"&amp;Заявление!F9&amp;"/"&amp;TEXT(Заявление!A2,"ДДММГГ")</f>
        <v>ПДЭПТ//011024</v>
      </c>
      <c r="D7" s="135"/>
      <c r="E7" s="136"/>
      <c r="F7" s="137"/>
    </row>
    <row r="9" spans="1:8" x14ac:dyDescent="0.25">
      <c r="A9" s="129" t="s">
        <v>6</v>
      </c>
      <c r="B9" s="129"/>
      <c r="C9" s="62"/>
      <c r="D9" s="129" t="s">
        <v>7</v>
      </c>
      <c r="E9" s="129"/>
    </row>
    <row r="10" spans="1:8" ht="34.5" customHeight="1" x14ac:dyDescent="0.25">
      <c r="A10" s="131" t="s">
        <v>8</v>
      </c>
      <c r="B10" s="131"/>
      <c r="C10" s="62"/>
      <c r="D10" s="131">
        <f>Заявление!A9</f>
        <v>0</v>
      </c>
      <c r="E10" s="131"/>
      <c r="F10" s="119"/>
    </row>
    <row r="11" spans="1:8" ht="143.25" customHeight="1" x14ac:dyDescent="0.25">
      <c r="A11" s="130" t="str">
        <f>LOOKUP(Заявление!E9,Справочники!N2:N5,Справочники!P2:P5)</f>
        <v>220072,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белорусских рублях (BYN) № BY29AKBB30120274618305300000 в ЦБУ 514 ОАО "АСБ Беларусбанк" г. Минска, БИК AKBB BY2X</v>
      </c>
      <c r="B11" s="130"/>
      <c r="D11" s="138"/>
      <c r="E11" s="138"/>
      <c r="F11" s="119"/>
    </row>
    <row r="12" spans="1:8" ht="16.5" customHeight="1" x14ac:dyDescent="0.25">
      <c r="A12" s="56"/>
      <c r="B12" s="64"/>
      <c r="D12" s="57"/>
      <c r="E12" s="57"/>
    </row>
    <row r="13" spans="1:8" ht="15" hidden="1" customHeight="1" x14ac:dyDescent="0.25">
      <c r="A13" s="56"/>
      <c r="B13" s="64"/>
      <c r="D13" s="57"/>
      <c r="E13" s="57"/>
    </row>
    <row r="14" spans="1:8" ht="15" hidden="1" customHeight="1" x14ac:dyDescent="0.25"/>
    <row r="15" spans="1:8" s="56" customFormat="1" ht="21.75" customHeight="1" x14ac:dyDescent="0.25">
      <c r="A15" s="32" t="s">
        <v>9</v>
      </c>
      <c r="B15" s="76" t="s">
        <v>10</v>
      </c>
      <c r="C15" s="74"/>
      <c r="D15" s="76" t="s">
        <v>35</v>
      </c>
      <c r="E15" s="74"/>
      <c r="F15" s="32" t="str">
        <f>LOOKUP(Заявление!E9,Справочники!N2:N5,Справочники!O2:O5)</f>
        <v>Стоимость, BYN</v>
      </c>
    </row>
    <row r="16" spans="1:8" s="56" customFormat="1" ht="21.75" customHeight="1" x14ac:dyDescent="0.25">
      <c r="A16" s="32" t="str">
        <f>IF(Заявление!M9&gt;0,1,"")</f>
        <v/>
      </c>
      <c r="B16" s="76" t="str">
        <f>IF(Заявление!M9&gt;0,"Размещение данных о товарах в ePASS","")</f>
        <v/>
      </c>
      <c r="C16" s="74"/>
      <c r="D16" s="80" t="str">
        <f>IF(Заявление!M9&gt;0,Заявление!M9,"")</f>
        <v/>
      </c>
      <c r="E16" s="78"/>
      <c r="F16" s="17" t="str">
        <f>IF(Заявление!M9&gt;0,_xlfn.IFS(Заявление!E9=Справочники!N2,VLOOKUP(D16,Справочники!A3:E116,2),Заявление!E9=Справочники!N3,VLOOKUP(D16,Справочники!A3:E116,3),Заявление!E9=Справочники!N4,VLOOKUP(D16,Справочники!A3:E116,4),Заявление!E9=Справочники!N5,VLOOKUP(D16,Справочники!A3:E116,5)),"")</f>
        <v/>
      </c>
      <c r="H16" s="89"/>
    </row>
    <row r="17" spans="1:7" s="56" customFormat="1" ht="42.75" customHeight="1" x14ac:dyDescent="0.25">
      <c r="A17" s="32" t="str">
        <f>IF(Заявление!N9&gt;0,IF(Заявление!M9&gt;0,2,1),"")</f>
        <v/>
      </c>
      <c r="B17" s="76" t="str">
        <f>IF(Заявление!N9&gt;0,"Получение данных о товарах из ePASS посредством веб-сервисов","")</f>
        <v/>
      </c>
      <c r="C17" s="74"/>
      <c r="D17" s="80" t="str">
        <f>IF(Заявление!N9&gt;0,Заявление!N9,"")</f>
        <v/>
      </c>
      <c r="E17" s="78"/>
      <c r="F17" s="17" t="str">
        <f>IF(Заявление!N9&gt;0,_xlfn.IFS(Заявление!E9=Справочники!N2,VLOOKUP(D17,Справочники!A3:E116,2),Заявление!E9=Справочники!N3,VLOOKUP(D17,Справочники!A3:E116,3),Заявление!E9=Справочники!N4,VLOOKUP(D17,Справочники!A3:E116,4),Заявление!E9=Справочники!N5,VLOOKUP(D17,Справочники!A3:E116,5)),"")</f>
        <v/>
      </c>
    </row>
    <row r="18" spans="1:7" x14ac:dyDescent="0.25">
      <c r="A18" s="16"/>
      <c r="B18" s="77" t="s">
        <v>12</v>
      </c>
      <c r="C18" s="75"/>
      <c r="D18" s="81"/>
      <c r="E18" s="79"/>
      <c r="F18" s="18">
        <f>SUM(F16:F17)</f>
        <v>0</v>
      </c>
    </row>
    <row r="19" spans="1:7" ht="15.75" customHeight="1" x14ac:dyDescent="0.25">
      <c r="A19" s="132" t="str">
        <f>_xlfn.IFS(Заявление!E9=Справочники!N2,"      Всего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белорусских рубл"&amp;VLOOKUP(MOD(MAX(MOD(MID(TEXT(F18,n0),11,2)-11,100),9),10),{0,"ь ";1,"я ";4,"ей "},2)&amp;RIGHT(TEXT(F18,n0),2)&amp;" копе"&amp;VLOOKUP(MOD(MAX(MOD(RIGHT(TEXT(F18,n0),2)-11,100),9),10),{0,"йка";1,"йки";4,"ек"},2)," )",")"),Заявление!E9=Справочники!N5,"      Всего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российских рубл"&amp;VLOOKUP(MOD(MAX(MOD(MID(TEXT(F18,n0),11,2)-11,100),9),10),{0,"ь ";1,"я ";4,"ей "},2)&amp;RIGHT(TEXT(F18,n0),2)&amp;" копе"&amp;VLOOKUP(MOD(MAX(MOD(RIGHT(TEXT(F18,n0),2)-11,100),9),10),{0,"йка";1,"йки";4,"ек"},2)," )",")"),Заявление!E9=Справочники!N3,"Всего на сумму "&amp;F18&amp;" Долларов США (USD) 00 центов",Заявление!E9=Справочники!N4,"Всего на сумму "&amp;F18&amp;" Евро (EUR) 00 центов")</f>
        <v xml:space="preserve">      Всего услуг на сумму 0,00 (Ноль) белорусских рублей 00 копеек</v>
      </c>
      <c r="B19" s="132"/>
      <c r="C19" s="132"/>
      <c r="D19" s="132"/>
      <c r="E19" s="132"/>
      <c r="F19" s="132"/>
    </row>
    <row r="20" spans="1:7" x14ac:dyDescent="0.25">
      <c r="A20" s="65"/>
      <c r="B20" s="66"/>
      <c r="C20" s="66"/>
      <c r="D20" s="66"/>
      <c r="E20" s="66"/>
      <c r="F20" s="66"/>
      <c r="G20" s="96"/>
    </row>
    <row r="21" spans="1:7" s="58" customFormat="1" ht="28.5" customHeight="1" x14ac:dyDescent="0.25">
      <c r="A21" s="127" t="s">
        <v>13</v>
      </c>
      <c r="B21" s="127"/>
      <c r="C21" s="127"/>
      <c r="D21" s="127"/>
      <c r="E21" s="127"/>
      <c r="F21" s="127"/>
      <c r="G21" s="97"/>
    </row>
    <row r="22" spans="1:7" x14ac:dyDescent="0.25">
      <c r="A22" s="118" t="s">
        <v>23</v>
      </c>
      <c r="B22" s="118"/>
      <c r="C22" s="118"/>
      <c r="D22" s="118"/>
      <c r="E22" s="118"/>
      <c r="F22" s="118"/>
    </row>
    <row r="23" spans="1:7" ht="31.5" customHeight="1" x14ac:dyDescent="0.25">
      <c r="A23" s="126" t="str">
        <f>"Оплата услуг системы ePASS по Публичному договору № 01-10/24 от 01 октября 2024 г.
Идентификатор Заявления: "&amp;C7</f>
        <v>Оплата услуг системы ePASS по Публичному договору № 01-10/24 от 01 октября 2024 г.
Идентификатор Заявления: ПДЭПТ//011024</v>
      </c>
      <c r="B23" s="126"/>
      <c r="C23" s="126"/>
      <c r="D23" s="126"/>
      <c r="E23" s="126"/>
      <c r="F23" s="126"/>
    </row>
    <row r="24" spans="1:7" x14ac:dyDescent="0.25">
      <c r="B24" s="84" t="s">
        <v>59</v>
      </c>
      <c r="C24" s="64">
        <v>21101</v>
      </c>
    </row>
    <row r="25" spans="1:7" x14ac:dyDescent="0.25">
      <c r="B25" s="83"/>
    </row>
  </sheetData>
  <mergeCells count="13">
    <mergeCell ref="A3:F3"/>
    <mergeCell ref="C7:F7"/>
    <mergeCell ref="D11:F11"/>
    <mergeCell ref="D10:F10"/>
    <mergeCell ref="A22:F22"/>
    <mergeCell ref="A23:F23"/>
    <mergeCell ref="A21:F21"/>
    <mergeCell ref="A6:E6"/>
    <mergeCell ref="A9:B9"/>
    <mergeCell ref="D9:E9"/>
    <mergeCell ref="A11:B11"/>
    <mergeCell ref="A10:B10"/>
    <mergeCell ref="A19:F19"/>
  </mergeCells>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zoomScale="85" zoomScaleNormal="85" workbookViewId="0">
      <selection activeCell="A27" sqref="A27:E27"/>
    </sheetView>
  </sheetViews>
  <sheetFormatPr defaultRowHeight="15" x14ac:dyDescent="0.25"/>
  <cols>
    <col min="1" max="4" width="18.42578125" customWidth="1"/>
    <col min="5" max="5" width="19.42578125" customWidth="1"/>
    <col min="6" max="6" width="15.7109375" customWidth="1"/>
    <col min="7" max="10" width="17.85546875" customWidth="1"/>
    <col min="11" max="11" width="19.140625" customWidth="1"/>
  </cols>
  <sheetData>
    <row r="1" spans="1:15" s="1" customFormat="1" ht="48" customHeight="1" x14ac:dyDescent="0.25">
      <c r="A1" s="139" t="s">
        <v>18</v>
      </c>
      <c r="B1" s="139"/>
      <c r="C1" s="139"/>
      <c r="D1" s="139"/>
      <c r="E1" s="139"/>
      <c r="F1" s="7"/>
      <c r="G1" s="139" t="s">
        <v>76</v>
      </c>
      <c r="H1" s="139"/>
      <c r="I1" s="139"/>
      <c r="J1" s="139"/>
      <c r="K1" s="140"/>
    </row>
    <row r="2" spans="1:15" ht="32.25" customHeight="1" x14ac:dyDescent="0.25">
      <c r="A2" s="145" t="s">
        <v>4</v>
      </c>
      <c r="B2" s="142" t="s">
        <v>54</v>
      </c>
      <c r="C2" s="143"/>
      <c r="D2" s="143"/>
      <c r="E2" s="144"/>
      <c r="F2" s="7"/>
      <c r="G2" s="145" t="s">
        <v>4</v>
      </c>
      <c r="H2" s="142" t="s">
        <v>54</v>
      </c>
      <c r="I2" s="143"/>
      <c r="J2" s="143"/>
      <c r="K2" s="144"/>
    </row>
    <row r="3" spans="1:15" ht="32.25" customHeight="1" x14ac:dyDescent="0.25">
      <c r="A3" s="146"/>
      <c r="B3" s="95" t="s">
        <v>52</v>
      </c>
      <c r="C3" s="95" t="s">
        <v>45</v>
      </c>
      <c r="D3" s="95" t="s">
        <v>46</v>
      </c>
      <c r="E3" s="95" t="s">
        <v>53</v>
      </c>
      <c r="F3" s="7"/>
      <c r="G3" s="146"/>
      <c r="H3" s="95" t="s">
        <v>52</v>
      </c>
      <c r="I3" s="95" t="s">
        <v>45</v>
      </c>
      <c r="J3" s="95" t="s">
        <v>46</v>
      </c>
      <c r="K3" s="95" t="s">
        <v>53</v>
      </c>
    </row>
    <row r="4" spans="1:15" x14ac:dyDescent="0.25">
      <c r="A4" s="8">
        <v>10</v>
      </c>
      <c r="B4" s="8">
        <v>65</v>
      </c>
      <c r="C4" s="8">
        <v>61</v>
      </c>
      <c r="D4" s="8">
        <v>56</v>
      </c>
      <c r="E4" s="8">
        <v>5492</v>
      </c>
      <c r="F4" s="45"/>
      <c r="G4" s="9">
        <v>10</v>
      </c>
      <c r="H4" s="8">
        <v>65</v>
      </c>
      <c r="I4" s="8">
        <v>61</v>
      </c>
      <c r="J4" s="8">
        <v>56</v>
      </c>
      <c r="K4" s="8">
        <v>5492</v>
      </c>
      <c r="L4" s="45"/>
      <c r="N4" s="27"/>
      <c r="O4" s="27"/>
    </row>
    <row r="5" spans="1:15" x14ac:dyDescent="0.25">
      <c r="A5" s="8">
        <v>50</v>
      </c>
      <c r="B5" s="8">
        <v>123</v>
      </c>
      <c r="C5" s="8">
        <v>116</v>
      </c>
      <c r="D5" s="8">
        <v>106</v>
      </c>
      <c r="E5" s="8">
        <v>10392</v>
      </c>
      <c r="F5" s="45"/>
      <c r="G5" s="9">
        <v>50</v>
      </c>
      <c r="H5" s="8">
        <v>123</v>
      </c>
      <c r="I5" s="8">
        <v>116</v>
      </c>
      <c r="J5" s="8">
        <v>106</v>
      </c>
      <c r="K5" s="8">
        <v>10392</v>
      </c>
      <c r="L5" s="45"/>
      <c r="N5" s="27"/>
      <c r="O5" s="27"/>
    </row>
    <row r="6" spans="1:15" x14ac:dyDescent="0.25">
      <c r="A6" s="8">
        <v>100</v>
      </c>
      <c r="B6" s="8">
        <v>158</v>
      </c>
      <c r="C6" s="8">
        <v>149</v>
      </c>
      <c r="D6" s="8">
        <v>136</v>
      </c>
      <c r="E6" s="8">
        <v>13349</v>
      </c>
      <c r="F6" s="45"/>
      <c r="G6" s="9">
        <v>100</v>
      </c>
      <c r="H6" s="8">
        <v>158</v>
      </c>
      <c r="I6" s="8">
        <v>149</v>
      </c>
      <c r="J6" s="8">
        <v>136</v>
      </c>
      <c r="K6" s="8">
        <v>13349</v>
      </c>
      <c r="L6" s="45"/>
      <c r="N6" s="27"/>
      <c r="O6" s="27"/>
    </row>
    <row r="7" spans="1:15" x14ac:dyDescent="0.25">
      <c r="A7" s="8">
        <v>300</v>
      </c>
      <c r="B7" s="8">
        <v>207</v>
      </c>
      <c r="C7" s="8">
        <v>195</v>
      </c>
      <c r="D7" s="8">
        <v>178</v>
      </c>
      <c r="E7" s="8">
        <v>17489</v>
      </c>
      <c r="F7" s="45"/>
      <c r="G7" s="9">
        <v>300</v>
      </c>
      <c r="H7" s="8">
        <v>207</v>
      </c>
      <c r="I7" s="8">
        <v>195</v>
      </c>
      <c r="J7" s="8">
        <v>178</v>
      </c>
      <c r="K7" s="8">
        <v>17489</v>
      </c>
      <c r="L7" s="45"/>
      <c r="N7" s="27"/>
      <c r="O7" s="27"/>
    </row>
    <row r="8" spans="1:15" x14ac:dyDescent="0.25">
      <c r="A8" s="8">
        <v>500</v>
      </c>
      <c r="B8" s="8">
        <v>305</v>
      </c>
      <c r="C8" s="8">
        <v>288</v>
      </c>
      <c r="D8" s="8">
        <v>263</v>
      </c>
      <c r="E8" s="8">
        <v>25769</v>
      </c>
      <c r="F8" s="45"/>
      <c r="G8" s="9">
        <v>500</v>
      </c>
      <c r="H8" s="8">
        <v>305</v>
      </c>
      <c r="I8" s="8">
        <v>288</v>
      </c>
      <c r="J8" s="8">
        <v>263</v>
      </c>
      <c r="K8" s="8">
        <v>25769</v>
      </c>
      <c r="L8" s="45"/>
      <c r="N8" s="27"/>
      <c r="O8" s="27"/>
    </row>
    <row r="9" spans="1:15" x14ac:dyDescent="0.25">
      <c r="A9" s="8">
        <v>700</v>
      </c>
      <c r="B9" s="8">
        <v>404</v>
      </c>
      <c r="C9" s="8">
        <v>381</v>
      </c>
      <c r="D9" s="8">
        <v>348</v>
      </c>
      <c r="E9" s="8">
        <v>34133</v>
      </c>
      <c r="F9" s="45"/>
      <c r="G9" s="9">
        <v>700</v>
      </c>
      <c r="H9" s="8">
        <v>404</v>
      </c>
      <c r="I9" s="8">
        <v>381</v>
      </c>
      <c r="J9" s="8">
        <v>348</v>
      </c>
      <c r="K9" s="8">
        <v>34133</v>
      </c>
      <c r="L9" s="45"/>
      <c r="N9" s="27"/>
      <c r="O9" s="27"/>
    </row>
    <row r="10" spans="1:15" x14ac:dyDescent="0.25">
      <c r="A10" s="10">
        <v>1000</v>
      </c>
      <c r="B10" s="8">
        <v>437</v>
      </c>
      <c r="C10" s="10">
        <v>413</v>
      </c>
      <c r="D10" s="8">
        <v>377</v>
      </c>
      <c r="E10" s="8">
        <v>36921</v>
      </c>
      <c r="F10" s="45"/>
      <c r="G10" s="11">
        <v>1000</v>
      </c>
      <c r="H10" s="8">
        <v>437</v>
      </c>
      <c r="I10" s="10">
        <v>413</v>
      </c>
      <c r="J10" s="8">
        <v>377</v>
      </c>
      <c r="K10" s="8">
        <v>36921</v>
      </c>
      <c r="L10" s="45"/>
      <c r="N10" s="27"/>
      <c r="O10" s="27"/>
    </row>
    <row r="11" spans="1:15" x14ac:dyDescent="0.25">
      <c r="A11" s="10">
        <v>2000</v>
      </c>
      <c r="B11" s="8">
        <v>810</v>
      </c>
      <c r="C11" s="10">
        <v>765</v>
      </c>
      <c r="D11" s="8">
        <v>698</v>
      </c>
      <c r="E11" s="8">
        <v>68435</v>
      </c>
      <c r="F11" s="45"/>
      <c r="G11" s="11">
        <v>2000</v>
      </c>
      <c r="H11" s="8">
        <v>810</v>
      </c>
      <c r="I11" s="10">
        <v>765</v>
      </c>
      <c r="J11" s="8">
        <v>698</v>
      </c>
      <c r="K11" s="8">
        <v>68435</v>
      </c>
      <c r="L11" s="45"/>
      <c r="N11" s="27"/>
      <c r="O11" s="27"/>
    </row>
    <row r="12" spans="1:15" x14ac:dyDescent="0.25">
      <c r="A12" s="10">
        <v>3000</v>
      </c>
      <c r="B12" s="8">
        <v>884</v>
      </c>
      <c r="C12" s="10">
        <v>835</v>
      </c>
      <c r="D12" s="8">
        <v>762</v>
      </c>
      <c r="E12" s="8">
        <v>74687</v>
      </c>
      <c r="F12" s="45"/>
      <c r="G12" s="11">
        <v>3000</v>
      </c>
      <c r="H12" s="8">
        <v>884</v>
      </c>
      <c r="I12" s="10">
        <v>835</v>
      </c>
      <c r="J12" s="8">
        <v>762</v>
      </c>
      <c r="K12" s="8">
        <v>74687</v>
      </c>
      <c r="L12" s="45"/>
      <c r="N12" s="27"/>
      <c r="O12" s="27"/>
    </row>
    <row r="13" spans="1:15" s="30" customFormat="1" x14ac:dyDescent="0.25">
      <c r="A13" s="28">
        <v>4000</v>
      </c>
      <c r="B13" s="23">
        <v>1190</v>
      </c>
      <c r="C13" s="28">
        <v>1124</v>
      </c>
      <c r="D13" s="47">
        <v>1025</v>
      </c>
      <c r="E13" s="47">
        <v>100541</v>
      </c>
      <c r="F13" s="46"/>
      <c r="G13" s="29">
        <v>4000</v>
      </c>
      <c r="H13" s="23">
        <v>1190</v>
      </c>
      <c r="I13" s="28">
        <v>1124</v>
      </c>
      <c r="J13" s="47">
        <v>1025</v>
      </c>
      <c r="K13" s="47">
        <v>100541</v>
      </c>
      <c r="L13" s="45"/>
      <c r="N13" s="31"/>
      <c r="O13" s="31"/>
    </row>
    <row r="14" spans="1:15" x14ac:dyDescent="0.25">
      <c r="A14" s="10">
        <v>5000</v>
      </c>
      <c r="B14" s="23">
        <v>1280</v>
      </c>
      <c r="C14" s="10">
        <v>1209</v>
      </c>
      <c r="D14" s="47">
        <v>1103</v>
      </c>
      <c r="E14" s="47">
        <v>108145</v>
      </c>
      <c r="F14" s="45"/>
      <c r="G14" s="11">
        <v>5000</v>
      </c>
      <c r="H14" s="23">
        <v>1280</v>
      </c>
      <c r="I14" s="10">
        <v>1209</v>
      </c>
      <c r="J14" s="47">
        <v>1103</v>
      </c>
      <c r="K14" s="47">
        <v>108145</v>
      </c>
      <c r="L14" s="45"/>
      <c r="N14" s="27"/>
      <c r="O14" s="27"/>
    </row>
    <row r="15" spans="1:15" x14ac:dyDescent="0.25">
      <c r="A15" s="10">
        <v>7000</v>
      </c>
      <c r="B15" s="23">
        <v>1750</v>
      </c>
      <c r="C15" s="10">
        <v>1653</v>
      </c>
      <c r="D15" s="23">
        <v>1508</v>
      </c>
      <c r="E15" s="23">
        <v>147854</v>
      </c>
      <c r="F15" s="45"/>
      <c r="G15" s="11">
        <v>7000</v>
      </c>
      <c r="H15" s="23">
        <v>1750</v>
      </c>
      <c r="I15" s="10">
        <v>1653</v>
      </c>
      <c r="J15" s="23">
        <v>1508</v>
      </c>
      <c r="K15" s="23">
        <v>147854</v>
      </c>
      <c r="L15" s="45"/>
      <c r="N15" s="27"/>
      <c r="O15" s="27"/>
    </row>
    <row r="16" spans="1:15" x14ac:dyDescent="0.25">
      <c r="A16" s="10">
        <v>10000</v>
      </c>
      <c r="B16" s="10">
        <v>2091</v>
      </c>
      <c r="C16" s="10">
        <v>1975</v>
      </c>
      <c r="D16" s="10">
        <v>1802</v>
      </c>
      <c r="E16" s="10">
        <v>176664</v>
      </c>
      <c r="F16" s="45"/>
      <c r="G16" s="11">
        <v>10000</v>
      </c>
      <c r="H16" s="10">
        <v>2091</v>
      </c>
      <c r="I16" s="10">
        <v>1975</v>
      </c>
      <c r="J16" s="10">
        <v>1802</v>
      </c>
      <c r="K16" s="10">
        <v>176664</v>
      </c>
      <c r="L16" s="45"/>
      <c r="N16" s="27"/>
      <c r="O16" s="27"/>
    </row>
    <row r="17" spans="1:15" x14ac:dyDescent="0.25">
      <c r="A17" s="10">
        <v>15000</v>
      </c>
      <c r="B17" s="10">
        <v>2545</v>
      </c>
      <c r="C17" s="10">
        <v>2403</v>
      </c>
      <c r="D17" s="10">
        <v>2193</v>
      </c>
      <c r="E17" s="10">
        <v>215022</v>
      </c>
      <c r="F17" s="45"/>
      <c r="G17" s="11">
        <v>15000</v>
      </c>
      <c r="H17" s="10">
        <v>2545</v>
      </c>
      <c r="I17" s="10">
        <v>2403</v>
      </c>
      <c r="J17" s="10">
        <v>2193</v>
      </c>
      <c r="K17" s="10">
        <v>215022</v>
      </c>
      <c r="L17" s="45"/>
      <c r="N17" s="27"/>
      <c r="O17" s="27"/>
    </row>
    <row r="18" spans="1:15" x14ac:dyDescent="0.25">
      <c r="A18" s="10">
        <v>20000</v>
      </c>
      <c r="B18" s="10">
        <v>2685</v>
      </c>
      <c r="C18" s="10">
        <v>2535</v>
      </c>
      <c r="D18" s="10">
        <v>2313</v>
      </c>
      <c r="E18" s="10">
        <v>226850</v>
      </c>
      <c r="F18" s="45"/>
      <c r="G18" s="11">
        <v>20000</v>
      </c>
      <c r="H18" s="10">
        <v>2685</v>
      </c>
      <c r="I18" s="10">
        <v>2535</v>
      </c>
      <c r="J18" s="10">
        <v>2313</v>
      </c>
      <c r="K18" s="10">
        <v>226850</v>
      </c>
      <c r="L18" s="45"/>
      <c r="N18" s="27"/>
      <c r="O18" s="27"/>
    </row>
    <row r="19" spans="1:15" x14ac:dyDescent="0.25">
      <c r="A19" s="10">
        <v>30000</v>
      </c>
      <c r="B19" s="10">
        <v>2965</v>
      </c>
      <c r="C19" s="10">
        <v>2800</v>
      </c>
      <c r="D19" s="10">
        <v>2555</v>
      </c>
      <c r="E19" s="10">
        <v>250507</v>
      </c>
      <c r="F19" s="45"/>
      <c r="G19" s="11">
        <v>30000</v>
      </c>
      <c r="H19" s="10">
        <v>2965</v>
      </c>
      <c r="I19" s="10">
        <v>2800</v>
      </c>
      <c r="J19" s="10">
        <v>2555</v>
      </c>
      <c r="K19" s="10">
        <v>250507</v>
      </c>
      <c r="L19" s="45"/>
      <c r="N19" s="27"/>
      <c r="O19" s="27"/>
    </row>
    <row r="20" spans="1:15" x14ac:dyDescent="0.25">
      <c r="A20" s="10">
        <v>40000</v>
      </c>
      <c r="B20" s="10">
        <v>3277</v>
      </c>
      <c r="C20" s="10">
        <v>3094</v>
      </c>
      <c r="D20" s="10">
        <v>2823</v>
      </c>
      <c r="E20" s="10">
        <v>276867</v>
      </c>
      <c r="F20" s="45"/>
      <c r="G20" s="11">
        <v>40000</v>
      </c>
      <c r="H20" s="10">
        <v>3277</v>
      </c>
      <c r="I20" s="10">
        <v>3094</v>
      </c>
      <c r="J20" s="10">
        <v>2823</v>
      </c>
      <c r="K20" s="10">
        <v>276867</v>
      </c>
      <c r="L20" s="45"/>
      <c r="N20" s="27"/>
      <c r="O20" s="27"/>
    </row>
    <row r="21" spans="1:15" x14ac:dyDescent="0.25">
      <c r="A21" s="10">
        <v>50000</v>
      </c>
      <c r="B21" s="10">
        <v>3395</v>
      </c>
      <c r="C21" s="10">
        <v>3206</v>
      </c>
      <c r="D21" s="10">
        <v>2925</v>
      </c>
      <c r="E21" s="10">
        <v>286837</v>
      </c>
      <c r="F21" s="45"/>
      <c r="G21" s="11">
        <v>50000</v>
      </c>
      <c r="H21" s="10">
        <v>3395</v>
      </c>
      <c r="I21" s="10">
        <v>3206</v>
      </c>
      <c r="J21" s="10">
        <v>2925</v>
      </c>
      <c r="K21" s="10">
        <v>286837</v>
      </c>
      <c r="L21" s="45"/>
      <c r="N21" s="27"/>
      <c r="O21" s="27"/>
    </row>
    <row r="22" spans="1:15" x14ac:dyDescent="0.25">
      <c r="A22" s="10">
        <v>60000</v>
      </c>
      <c r="B22" s="10">
        <v>3741</v>
      </c>
      <c r="C22" s="10">
        <v>3533</v>
      </c>
      <c r="D22" s="10">
        <v>3223</v>
      </c>
      <c r="E22" s="10">
        <v>316070</v>
      </c>
      <c r="F22" s="45"/>
      <c r="G22" s="11">
        <v>60000</v>
      </c>
      <c r="H22" s="10">
        <v>3741</v>
      </c>
      <c r="I22" s="10">
        <v>3533</v>
      </c>
      <c r="J22" s="10">
        <v>3223</v>
      </c>
      <c r="K22" s="10">
        <v>316070</v>
      </c>
      <c r="L22" s="45"/>
      <c r="N22" s="27"/>
      <c r="O22" s="27"/>
    </row>
    <row r="23" spans="1:15" x14ac:dyDescent="0.25">
      <c r="A23" s="10">
        <v>70000</v>
      </c>
      <c r="B23" s="10">
        <v>4032</v>
      </c>
      <c r="C23" s="10">
        <v>3807</v>
      </c>
      <c r="D23" s="10">
        <v>3474</v>
      </c>
      <c r="E23" s="10">
        <v>340656</v>
      </c>
      <c r="F23" s="45"/>
      <c r="G23" s="11">
        <v>70000</v>
      </c>
      <c r="H23" s="10">
        <v>4032</v>
      </c>
      <c r="I23" s="10">
        <v>3807</v>
      </c>
      <c r="J23" s="10">
        <v>3474</v>
      </c>
      <c r="K23" s="10">
        <v>340656</v>
      </c>
      <c r="L23" s="45"/>
      <c r="N23" s="27"/>
      <c r="O23" s="27"/>
    </row>
    <row r="24" spans="1:15" x14ac:dyDescent="0.25">
      <c r="A24" s="10">
        <v>80000</v>
      </c>
      <c r="B24" s="10">
        <v>4321</v>
      </c>
      <c r="C24" s="10">
        <v>4080</v>
      </c>
      <c r="D24" s="10">
        <v>3723</v>
      </c>
      <c r="E24" s="10">
        <v>365073</v>
      </c>
      <c r="F24" s="45"/>
      <c r="G24" s="11">
        <v>80000</v>
      </c>
      <c r="H24" s="10">
        <v>4321</v>
      </c>
      <c r="I24" s="10">
        <v>4080</v>
      </c>
      <c r="J24" s="10">
        <v>3723</v>
      </c>
      <c r="K24" s="10">
        <v>365073</v>
      </c>
      <c r="L24" s="45"/>
      <c r="N24" s="27"/>
      <c r="O24" s="27"/>
    </row>
    <row r="25" spans="1:15" x14ac:dyDescent="0.25">
      <c r="A25" s="10">
        <v>90000</v>
      </c>
      <c r="B25" s="10">
        <v>4618</v>
      </c>
      <c r="C25" s="10">
        <v>4361</v>
      </c>
      <c r="D25" s="10">
        <v>3979</v>
      </c>
      <c r="E25" s="10">
        <v>390166</v>
      </c>
      <c r="F25" s="45"/>
      <c r="G25" s="11">
        <v>90000</v>
      </c>
      <c r="H25" s="10">
        <v>4618</v>
      </c>
      <c r="I25" s="10">
        <v>4361</v>
      </c>
      <c r="J25" s="10">
        <v>3979</v>
      </c>
      <c r="K25" s="10">
        <v>390166</v>
      </c>
      <c r="L25" s="45"/>
      <c r="N25" s="27"/>
      <c r="O25" s="27"/>
    </row>
    <row r="26" spans="1:15" x14ac:dyDescent="0.25">
      <c r="A26" s="10">
        <v>100000</v>
      </c>
      <c r="B26" s="10">
        <v>5055</v>
      </c>
      <c r="C26" s="10">
        <v>4773</v>
      </c>
      <c r="D26" s="10">
        <v>4355</v>
      </c>
      <c r="E26" s="10">
        <v>427087</v>
      </c>
      <c r="F26" s="45"/>
      <c r="G26" s="11">
        <v>100000</v>
      </c>
      <c r="H26" s="10">
        <v>5055</v>
      </c>
      <c r="I26" s="10">
        <v>4773</v>
      </c>
      <c r="J26" s="10">
        <v>4355</v>
      </c>
      <c r="K26" s="10">
        <v>427087</v>
      </c>
      <c r="L26" s="45"/>
      <c r="N26" s="27"/>
      <c r="O26" s="27"/>
    </row>
    <row r="27" spans="1:15" ht="47.25" customHeight="1" x14ac:dyDescent="0.25">
      <c r="A27" s="141" t="s">
        <v>74</v>
      </c>
      <c r="B27" s="141"/>
      <c r="C27" s="141"/>
      <c r="D27" s="141"/>
      <c r="E27" s="140"/>
      <c r="F27" s="12"/>
      <c r="G27" s="141" t="s">
        <v>74</v>
      </c>
      <c r="H27" s="141"/>
      <c r="I27" s="141"/>
      <c r="J27" s="141"/>
      <c r="K27" s="140"/>
    </row>
    <row r="28" spans="1:15" x14ac:dyDescent="0.25">
      <c r="A28" s="5"/>
      <c r="B28" s="5"/>
      <c r="C28" s="5"/>
      <c r="D28" s="5"/>
      <c r="E28" s="5"/>
      <c r="F28" s="5"/>
    </row>
    <row r="29" spans="1:15" ht="17.25" x14ac:dyDescent="0.25">
      <c r="A29" s="94"/>
    </row>
  </sheetData>
  <mergeCells count="8">
    <mergeCell ref="G1:K1"/>
    <mergeCell ref="A1:E1"/>
    <mergeCell ref="A27:E27"/>
    <mergeCell ref="G27:K27"/>
    <mergeCell ref="B2:E2"/>
    <mergeCell ref="A2:A3"/>
    <mergeCell ref="G2:G3"/>
    <mergeCell ref="H2:K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4"/>
  <sheetViews>
    <sheetView zoomScale="85" zoomScaleNormal="85" workbookViewId="0">
      <selection activeCell="F1" sqref="F1"/>
    </sheetView>
  </sheetViews>
  <sheetFormatPr defaultRowHeight="15" x14ac:dyDescent="0.25"/>
  <cols>
    <col min="1" max="1" width="15.28515625" customWidth="1"/>
    <col min="2" max="5" width="17.85546875" customWidth="1"/>
    <col min="7" max="7" width="14" customWidth="1"/>
    <col min="8" max="11" width="17.85546875" customWidth="1"/>
    <col min="13" max="13" width="14.5703125" style="91" customWidth="1"/>
    <col min="14" max="14" width="17.85546875" style="91" customWidth="1"/>
    <col min="15" max="15" width="16.42578125" customWidth="1"/>
    <col min="16" max="16" width="42.7109375" customWidth="1"/>
    <col min="18" max="18" width="9.42578125" customWidth="1"/>
  </cols>
  <sheetData>
    <row r="1" spans="1:18" ht="59.25" customHeight="1" x14ac:dyDescent="0.25">
      <c r="A1" s="147" t="s">
        <v>15</v>
      </c>
      <c r="B1" s="149"/>
      <c r="C1" s="149"/>
      <c r="D1" s="149"/>
      <c r="E1" s="149"/>
      <c r="G1" s="147" t="s">
        <v>16</v>
      </c>
      <c r="H1" s="148"/>
      <c r="I1" s="148"/>
      <c r="J1" s="148"/>
      <c r="K1" s="148"/>
      <c r="M1" s="87" t="s">
        <v>38</v>
      </c>
      <c r="N1" s="87" t="s">
        <v>40</v>
      </c>
      <c r="O1" s="93" t="s">
        <v>48</v>
      </c>
      <c r="P1" s="91" t="s">
        <v>47</v>
      </c>
    </row>
    <row r="2" spans="1:18" ht="153" customHeight="1" x14ac:dyDescent="0.25">
      <c r="A2" s="20" t="s">
        <v>4</v>
      </c>
      <c r="B2" s="20" t="s">
        <v>55</v>
      </c>
      <c r="C2" s="20" t="s">
        <v>56</v>
      </c>
      <c r="D2" s="20" t="s">
        <v>57</v>
      </c>
      <c r="E2" s="20" t="s">
        <v>58</v>
      </c>
      <c r="G2" s="20" t="s">
        <v>4</v>
      </c>
      <c r="H2" s="20" t="s">
        <v>5</v>
      </c>
      <c r="I2" s="20" t="s">
        <v>56</v>
      </c>
      <c r="J2" s="20" t="s">
        <v>57</v>
      </c>
      <c r="K2" s="20" t="s">
        <v>58</v>
      </c>
      <c r="L2" s="92" t="s">
        <v>41</v>
      </c>
      <c r="M2" s="92" t="s">
        <v>41</v>
      </c>
      <c r="N2" s="64" t="s">
        <v>43</v>
      </c>
      <c r="O2" s="92" t="s">
        <v>11</v>
      </c>
      <c r="P2" s="88" t="s">
        <v>68</v>
      </c>
      <c r="Q2" s="88"/>
    </row>
    <row r="3" spans="1:18" ht="158.25" customHeight="1" x14ac:dyDescent="0.25">
      <c r="A3" s="8">
        <v>0</v>
      </c>
      <c r="B3" s="8">
        <v>0</v>
      </c>
      <c r="C3" s="8">
        <v>0</v>
      </c>
      <c r="D3" s="8">
        <v>0</v>
      </c>
      <c r="E3" s="8">
        <v>0</v>
      </c>
      <c r="F3" s="25"/>
      <c r="G3" s="8">
        <v>0</v>
      </c>
      <c r="H3" s="8">
        <v>0</v>
      </c>
      <c r="I3" s="8">
        <v>0</v>
      </c>
      <c r="J3" s="8">
        <v>0</v>
      </c>
      <c r="K3" s="8">
        <v>0</v>
      </c>
      <c r="M3" s="64" t="s">
        <v>42</v>
      </c>
      <c r="N3" s="64" t="s">
        <v>45</v>
      </c>
      <c r="O3" s="85" t="s">
        <v>50</v>
      </c>
      <c r="P3" s="88" t="s">
        <v>69</v>
      </c>
      <c r="R3" s="85"/>
    </row>
    <row r="4" spans="1:18" ht="158.25" customHeight="1" x14ac:dyDescent="0.25">
      <c r="A4" s="8">
        <v>10</v>
      </c>
      <c r="B4" s="8">
        <v>65</v>
      </c>
      <c r="C4" s="8">
        <v>61</v>
      </c>
      <c r="D4" s="8">
        <v>56</v>
      </c>
      <c r="E4" s="8">
        <v>5492</v>
      </c>
      <c r="G4" s="21">
        <v>10</v>
      </c>
      <c r="H4" s="8">
        <v>65</v>
      </c>
      <c r="I4" s="8">
        <v>61</v>
      </c>
      <c r="J4" s="8">
        <v>56</v>
      </c>
      <c r="K4" s="8">
        <v>5492</v>
      </c>
      <c r="M4" s="64"/>
      <c r="N4" s="64" t="s">
        <v>46</v>
      </c>
      <c r="O4" s="85" t="s">
        <v>51</v>
      </c>
      <c r="P4" s="88" t="s">
        <v>70</v>
      </c>
    </row>
    <row r="5" spans="1:18" ht="155.25" customHeight="1" x14ac:dyDescent="0.25">
      <c r="A5" s="8">
        <v>50</v>
      </c>
      <c r="B5" s="8">
        <v>123</v>
      </c>
      <c r="C5" s="8">
        <v>116</v>
      </c>
      <c r="D5" s="8">
        <v>106</v>
      </c>
      <c r="E5" s="8">
        <v>10392</v>
      </c>
      <c r="G5" s="21">
        <v>50</v>
      </c>
      <c r="H5" s="8">
        <v>123</v>
      </c>
      <c r="I5" s="8">
        <v>116</v>
      </c>
      <c r="J5" s="8">
        <v>106</v>
      </c>
      <c r="K5" s="8">
        <v>10392</v>
      </c>
      <c r="M5" s="64"/>
      <c r="N5" s="64" t="s">
        <v>44</v>
      </c>
      <c r="O5" s="85" t="s">
        <v>49</v>
      </c>
      <c r="P5" s="88" t="s">
        <v>71</v>
      </c>
    </row>
    <row r="6" spans="1:18" x14ac:dyDescent="0.25">
      <c r="A6" s="8">
        <v>100</v>
      </c>
      <c r="B6" s="8">
        <v>158</v>
      </c>
      <c r="C6" s="8">
        <v>149</v>
      </c>
      <c r="D6" s="8">
        <v>136</v>
      </c>
      <c r="E6" s="8">
        <v>13349</v>
      </c>
      <c r="G6" s="21">
        <v>100</v>
      </c>
      <c r="H6" s="8">
        <v>158</v>
      </c>
      <c r="I6" s="8">
        <v>149</v>
      </c>
      <c r="J6" s="8">
        <v>136</v>
      </c>
      <c r="K6" s="8">
        <v>13349</v>
      </c>
    </row>
    <row r="7" spans="1:18" x14ac:dyDescent="0.25">
      <c r="A7" s="8">
        <v>300</v>
      </c>
      <c r="B7" s="8">
        <v>207</v>
      </c>
      <c r="C7" s="8">
        <v>195</v>
      </c>
      <c r="D7" s="8">
        <v>178</v>
      </c>
      <c r="E7" s="8">
        <v>17489</v>
      </c>
      <c r="G7" s="21">
        <v>300</v>
      </c>
      <c r="H7" s="8">
        <v>207</v>
      </c>
      <c r="I7" s="8">
        <v>195</v>
      </c>
      <c r="J7" s="8">
        <v>178</v>
      </c>
      <c r="K7" s="8">
        <v>17489</v>
      </c>
    </row>
    <row r="8" spans="1:18" x14ac:dyDescent="0.25">
      <c r="A8" s="8">
        <v>500</v>
      </c>
      <c r="B8" s="8">
        <v>305</v>
      </c>
      <c r="C8" s="8">
        <v>288</v>
      </c>
      <c r="D8" s="8">
        <v>263</v>
      </c>
      <c r="E8" s="8">
        <v>25769</v>
      </c>
      <c r="G8" s="21">
        <v>500</v>
      </c>
      <c r="H8" s="8">
        <v>305</v>
      </c>
      <c r="I8" s="8">
        <v>288</v>
      </c>
      <c r="J8" s="8">
        <v>263</v>
      </c>
      <c r="K8" s="8">
        <v>25769</v>
      </c>
    </row>
    <row r="9" spans="1:18" x14ac:dyDescent="0.25">
      <c r="A9" s="8">
        <v>700</v>
      </c>
      <c r="B9" s="8">
        <v>404</v>
      </c>
      <c r="C9" s="8">
        <v>381</v>
      </c>
      <c r="D9" s="8">
        <v>348</v>
      </c>
      <c r="E9" s="8">
        <v>34133</v>
      </c>
      <c r="G9" s="21">
        <v>700</v>
      </c>
      <c r="H9" s="8">
        <v>404</v>
      </c>
      <c r="I9" s="8">
        <v>381</v>
      </c>
      <c r="J9" s="8">
        <v>348</v>
      </c>
      <c r="K9" s="8">
        <v>34133</v>
      </c>
    </row>
    <row r="10" spans="1:18" x14ac:dyDescent="0.25">
      <c r="A10" s="10">
        <v>1000</v>
      </c>
      <c r="B10" s="8">
        <v>437</v>
      </c>
      <c r="C10" s="10">
        <v>413</v>
      </c>
      <c r="D10" s="8">
        <v>377</v>
      </c>
      <c r="E10" s="8">
        <v>36921</v>
      </c>
      <c r="G10" s="22">
        <v>1000</v>
      </c>
      <c r="H10" s="8">
        <v>437</v>
      </c>
      <c r="I10" s="10">
        <v>413</v>
      </c>
      <c r="J10" s="8">
        <v>377</v>
      </c>
      <c r="K10" s="8">
        <v>36921</v>
      </c>
    </row>
    <row r="11" spans="1:18" x14ac:dyDescent="0.25">
      <c r="A11" s="10">
        <v>2000</v>
      </c>
      <c r="B11" s="8">
        <v>810</v>
      </c>
      <c r="C11" s="10">
        <v>765</v>
      </c>
      <c r="D11" s="8">
        <v>698</v>
      </c>
      <c r="E11" s="8">
        <v>68435</v>
      </c>
      <c r="G11" s="22">
        <v>2000</v>
      </c>
      <c r="H11" s="8">
        <v>810</v>
      </c>
      <c r="I11" s="10">
        <v>765</v>
      </c>
      <c r="J11" s="8">
        <v>698</v>
      </c>
      <c r="K11" s="8">
        <v>68435</v>
      </c>
    </row>
    <row r="12" spans="1:18" x14ac:dyDescent="0.25">
      <c r="A12" s="10">
        <v>3000</v>
      </c>
      <c r="B12" s="8">
        <v>884</v>
      </c>
      <c r="C12" s="10">
        <v>835</v>
      </c>
      <c r="D12" s="8">
        <v>762</v>
      </c>
      <c r="E12" s="8">
        <v>74687</v>
      </c>
      <c r="G12" s="22">
        <v>3000</v>
      </c>
      <c r="H12" s="8">
        <v>884</v>
      </c>
      <c r="I12" s="10">
        <v>835</v>
      </c>
      <c r="J12" s="8">
        <v>762</v>
      </c>
      <c r="K12" s="8">
        <v>74687</v>
      </c>
    </row>
    <row r="13" spans="1:18" x14ac:dyDescent="0.25">
      <c r="A13" s="23">
        <v>4000</v>
      </c>
      <c r="B13" s="23">
        <v>1190</v>
      </c>
      <c r="C13" s="28">
        <v>1124</v>
      </c>
      <c r="D13" s="47">
        <v>1025</v>
      </c>
      <c r="E13" s="47">
        <v>100541</v>
      </c>
      <c r="F13" s="48"/>
      <c r="G13" s="49">
        <v>4000</v>
      </c>
      <c r="H13" s="23">
        <v>1190</v>
      </c>
      <c r="I13" s="28">
        <v>1124</v>
      </c>
      <c r="J13" s="47">
        <v>1025</v>
      </c>
      <c r="K13" s="47">
        <v>100541</v>
      </c>
    </row>
    <row r="14" spans="1:18" x14ac:dyDescent="0.25">
      <c r="A14" s="23">
        <v>5000</v>
      </c>
      <c r="B14" s="23">
        <v>1280</v>
      </c>
      <c r="C14" s="10">
        <v>1209</v>
      </c>
      <c r="D14" s="47">
        <v>1103</v>
      </c>
      <c r="E14" s="47">
        <v>108145</v>
      </c>
      <c r="F14" s="48"/>
      <c r="G14" s="49">
        <v>5000</v>
      </c>
      <c r="H14" s="23">
        <v>1280</v>
      </c>
      <c r="I14" s="10">
        <v>1209</v>
      </c>
      <c r="J14" s="47">
        <v>1103</v>
      </c>
      <c r="K14" s="47">
        <v>108145</v>
      </c>
    </row>
    <row r="15" spans="1:18" x14ac:dyDescent="0.25">
      <c r="A15" s="23">
        <v>7000</v>
      </c>
      <c r="B15" s="23">
        <v>1750</v>
      </c>
      <c r="C15" s="10">
        <v>1653</v>
      </c>
      <c r="D15" s="23">
        <v>1508</v>
      </c>
      <c r="E15" s="23">
        <v>147854</v>
      </c>
      <c r="F15" s="48"/>
      <c r="G15" s="49">
        <v>7000</v>
      </c>
      <c r="H15" s="23">
        <v>1750</v>
      </c>
      <c r="I15" s="10">
        <v>1653</v>
      </c>
      <c r="J15" s="23">
        <v>1508</v>
      </c>
      <c r="K15" s="23">
        <v>147854</v>
      </c>
    </row>
    <row r="16" spans="1:18" x14ac:dyDescent="0.25">
      <c r="A16" s="10">
        <v>10000</v>
      </c>
      <c r="B16" s="10">
        <v>2091</v>
      </c>
      <c r="C16" s="10">
        <v>1975</v>
      </c>
      <c r="D16" s="10">
        <v>1802</v>
      </c>
      <c r="E16" s="10">
        <v>176664</v>
      </c>
      <c r="G16" s="22">
        <v>10000</v>
      </c>
      <c r="H16" s="10">
        <v>2091</v>
      </c>
      <c r="I16" s="10">
        <v>1975</v>
      </c>
      <c r="J16" s="10">
        <v>1802</v>
      </c>
      <c r="K16" s="10">
        <v>176664</v>
      </c>
    </row>
    <row r="17" spans="1:11" x14ac:dyDescent="0.25">
      <c r="A17" s="10">
        <v>15000</v>
      </c>
      <c r="B17" s="10">
        <v>2545</v>
      </c>
      <c r="C17" s="10">
        <v>2403</v>
      </c>
      <c r="D17" s="10">
        <v>2193</v>
      </c>
      <c r="E17" s="10">
        <v>215022</v>
      </c>
      <c r="G17" s="22">
        <v>15000</v>
      </c>
      <c r="H17" s="10">
        <v>2545</v>
      </c>
      <c r="I17" s="10">
        <v>2403</v>
      </c>
      <c r="J17" s="10">
        <v>2193</v>
      </c>
      <c r="K17" s="10">
        <v>215022</v>
      </c>
    </row>
    <row r="18" spans="1:11" x14ac:dyDescent="0.25">
      <c r="A18" s="10">
        <v>20000</v>
      </c>
      <c r="B18" s="10">
        <v>2685</v>
      </c>
      <c r="C18" s="10">
        <v>2535</v>
      </c>
      <c r="D18" s="10">
        <v>2313</v>
      </c>
      <c r="E18" s="10">
        <v>226850</v>
      </c>
      <c r="G18" s="22">
        <v>20000</v>
      </c>
      <c r="H18" s="10">
        <v>2685</v>
      </c>
      <c r="I18" s="10">
        <v>2535</v>
      </c>
      <c r="J18" s="10">
        <v>2313</v>
      </c>
      <c r="K18" s="10">
        <v>226850</v>
      </c>
    </row>
    <row r="19" spans="1:11" x14ac:dyDescent="0.25">
      <c r="A19" s="10">
        <v>30000</v>
      </c>
      <c r="B19" s="10">
        <v>2965</v>
      </c>
      <c r="C19" s="10">
        <v>2800</v>
      </c>
      <c r="D19" s="10">
        <v>2555</v>
      </c>
      <c r="E19" s="10">
        <v>250507</v>
      </c>
      <c r="G19" s="22">
        <v>30000</v>
      </c>
      <c r="H19" s="10">
        <v>2965</v>
      </c>
      <c r="I19" s="10">
        <v>2800</v>
      </c>
      <c r="J19" s="10">
        <v>2555</v>
      </c>
      <c r="K19" s="10">
        <v>250507</v>
      </c>
    </row>
    <row r="20" spans="1:11" x14ac:dyDescent="0.25">
      <c r="A20" s="10">
        <v>40000</v>
      </c>
      <c r="B20" s="10">
        <v>3277</v>
      </c>
      <c r="C20" s="10">
        <v>3094</v>
      </c>
      <c r="D20" s="10">
        <v>2823</v>
      </c>
      <c r="E20" s="10">
        <v>276867</v>
      </c>
      <c r="G20" s="22">
        <v>40000</v>
      </c>
      <c r="H20" s="10">
        <v>3277</v>
      </c>
      <c r="I20" s="10">
        <v>3094</v>
      </c>
      <c r="J20" s="10">
        <v>2823</v>
      </c>
      <c r="K20" s="10">
        <v>276867</v>
      </c>
    </row>
    <row r="21" spans="1:11" x14ac:dyDescent="0.25">
      <c r="A21" s="10">
        <v>50000</v>
      </c>
      <c r="B21" s="10">
        <v>3395</v>
      </c>
      <c r="C21" s="10">
        <v>3206</v>
      </c>
      <c r="D21" s="10">
        <v>2925</v>
      </c>
      <c r="E21" s="10">
        <v>286837</v>
      </c>
      <c r="G21" s="22">
        <v>50000</v>
      </c>
      <c r="H21" s="10">
        <v>3395</v>
      </c>
      <c r="I21" s="10">
        <v>3206</v>
      </c>
      <c r="J21" s="10">
        <v>2925</v>
      </c>
      <c r="K21" s="10">
        <v>286837</v>
      </c>
    </row>
    <row r="22" spans="1:11" x14ac:dyDescent="0.25">
      <c r="A22" s="10">
        <v>60000</v>
      </c>
      <c r="B22" s="10">
        <v>3741</v>
      </c>
      <c r="C22" s="10">
        <v>3533</v>
      </c>
      <c r="D22" s="10">
        <v>3223</v>
      </c>
      <c r="E22" s="10">
        <v>316070</v>
      </c>
      <c r="G22" s="22">
        <v>60000</v>
      </c>
      <c r="H22" s="10">
        <v>3741</v>
      </c>
      <c r="I22" s="10">
        <v>3533</v>
      </c>
      <c r="J22" s="10">
        <v>3223</v>
      </c>
      <c r="K22" s="10">
        <v>316070</v>
      </c>
    </row>
    <row r="23" spans="1:11" x14ac:dyDescent="0.25">
      <c r="A23" s="10">
        <v>70000</v>
      </c>
      <c r="B23" s="10">
        <v>4032</v>
      </c>
      <c r="C23" s="10">
        <v>3807</v>
      </c>
      <c r="D23" s="10">
        <v>3474</v>
      </c>
      <c r="E23" s="10">
        <v>340656</v>
      </c>
      <c r="G23" s="22">
        <v>70000</v>
      </c>
      <c r="H23" s="10">
        <v>4032</v>
      </c>
      <c r="I23" s="10">
        <v>3807</v>
      </c>
      <c r="J23" s="10">
        <v>3474</v>
      </c>
      <c r="K23" s="10">
        <v>340656</v>
      </c>
    </row>
    <row r="24" spans="1:11" x14ac:dyDescent="0.25">
      <c r="A24" s="10">
        <v>80000</v>
      </c>
      <c r="B24" s="10">
        <v>4321</v>
      </c>
      <c r="C24" s="10">
        <v>4080</v>
      </c>
      <c r="D24" s="10">
        <v>3723</v>
      </c>
      <c r="E24" s="10">
        <v>365073</v>
      </c>
      <c r="G24" s="22">
        <v>80000</v>
      </c>
      <c r="H24" s="10">
        <v>4321</v>
      </c>
      <c r="I24" s="10">
        <v>4080</v>
      </c>
      <c r="J24" s="10">
        <v>3723</v>
      </c>
      <c r="K24" s="10">
        <v>365073</v>
      </c>
    </row>
    <row r="25" spans="1:11" x14ac:dyDescent="0.25">
      <c r="A25" s="10">
        <v>90000</v>
      </c>
      <c r="B25" s="10">
        <v>4618</v>
      </c>
      <c r="C25" s="10">
        <v>4361</v>
      </c>
      <c r="D25" s="10">
        <v>3979</v>
      </c>
      <c r="E25" s="10">
        <v>390166</v>
      </c>
      <c r="G25" s="22">
        <v>90000</v>
      </c>
      <c r="H25" s="10">
        <v>4618</v>
      </c>
      <c r="I25" s="10">
        <v>4361</v>
      </c>
      <c r="J25" s="10">
        <v>3979</v>
      </c>
      <c r="K25" s="10">
        <v>390166</v>
      </c>
    </row>
    <row r="26" spans="1:11" x14ac:dyDescent="0.25">
      <c r="A26" s="10">
        <v>100000</v>
      </c>
      <c r="B26" s="10">
        <v>5055</v>
      </c>
      <c r="C26" s="10">
        <v>4773</v>
      </c>
      <c r="D26" s="10">
        <v>4355</v>
      </c>
      <c r="E26" s="10">
        <v>427087</v>
      </c>
      <c r="G26" s="22">
        <v>100000</v>
      </c>
      <c r="H26" s="10">
        <v>5055</v>
      </c>
      <c r="I26" s="10">
        <v>4773</v>
      </c>
      <c r="J26" s="10">
        <v>4355</v>
      </c>
      <c r="K26" s="10">
        <v>427087</v>
      </c>
    </row>
    <row r="27" spans="1:11" x14ac:dyDescent="0.25">
      <c r="A27" s="23">
        <v>110000</v>
      </c>
      <c r="B27" s="11">
        <f>B26+505</f>
        <v>5560</v>
      </c>
      <c r="C27" s="11">
        <f>C26+477</f>
        <v>5250</v>
      </c>
      <c r="D27" s="11">
        <f>D26+435</f>
        <v>4790</v>
      </c>
      <c r="E27" s="11">
        <f>E26+42708</f>
        <v>469795</v>
      </c>
      <c r="G27" s="23">
        <v>110000</v>
      </c>
      <c r="H27" s="11">
        <f>H26+505</f>
        <v>5560</v>
      </c>
      <c r="I27" s="11">
        <f>I26+477</f>
        <v>5250</v>
      </c>
      <c r="J27" s="11">
        <f>J26+435</f>
        <v>4790</v>
      </c>
      <c r="K27" s="11">
        <f>K26+42708</f>
        <v>469795</v>
      </c>
    </row>
    <row r="28" spans="1:11" x14ac:dyDescent="0.25">
      <c r="A28" s="23">
        <v>120000</v>
      </c>
      <c r="B28" s="11">
        <f t="shared" ref="B28:B91" si="0">B27+505</f>
        <v>6065</v>
      </c>
      <c r="C28" s="11">
        <f t="shared" ref="C28:C91" si="1">C27+477</f>
        <v>5727</v>
      </c>
      <c r="D28" s="11">
        <f t="shared" ref="D28:D91" si="2">D27+435</f>
        <v>5225</v>
      </c>
      <c r="E28" s="11">
        <f t="shared" ref="E28:E91" si="3">E27+42708</f>
        <v>512503</v>
      </c>
      <c r="G28" s="23">
        <v>120000</v>
      </c>
      <c r="H28" s="11">
        <f t="shared" ref="H28:H91" si="4">H27+505</f>
        <v>6065</v>
      </c>
      <c r="I28" s="11">
        <f t="shared" ref="I28:I91" si="5">I27+477</f>
        <v>5727</v>
      </c>
      <c r="J28" s="11">
        <f t="shared" ref="J28:J91" si="6">J27+435</f>
        <v>5225</v>
      </c>
      <c r="K28" s="11">
        <f t="shared" ref="K28:K91" si="7">K27+42708</f>
        <v>512503</v>
      </c>
    </row>
    <row r="29" spans="1:11" x14ac:dyDescent="0.25">
      <c r="A29" s="10">
        <v>130000</v>
      </c>
      <c r="B29" s="11">
        <f t="shared" si="0"/>
        <v>6570</v>
      </c>
      <c r="C29" s="11">
        <f t="shared" si="1"/>
        <v>6204</v>
      </c>
      <c r="D29" s="11">
        <f t="shared" si="2"/>
        <v>5660</v>
      </c>
      <c r="E29" s="11">
        <f t="shared" si="3"/>
        <v>555211</v>
      </c>
      <c r="G29" s="10">
        <v>130000</v>
      </c>
      <c r="H29" s="11">
        <f t="shared" si="4"/>
        <v>6570</v>
      </c>
      <c r="I29" s="11">
        <f t="shared" si="5"/>
        <v>6204</v>
      </c>
      <c r="J29" s="11">
        <f t="shared" si="6"/>
        <v>5660</v>
      </c>
      <c r="K29" s="11">
        <f t="shared" si="7"/>
        <v>555211</v>
      </c>
    </row>
    <row r="30" spans="1:11" x14ac:dyDescent="0.25">
      <c r="A30" s="23">
        <v>140000</v>
      </c>
      <c r="B30" s="11">
        <f t="shared" si="0"/>
        <v>7075</v>
      </c>
      <c r="C30" s="11">
        <f t="shared" si="1"/>
        <v>6681</v>
      </c>
      <c r="D30" s="11">
        <f t="shared" si="2"/>
        <v>6095</v>
      </c>
      <c r="E30" s="11">
        <f t="shared" si="3"/>
        <v>597919</v>
      </c>
      <c r="G30" s="23">
        <v>140000</v>
      </c>
      <c r="H30" s="11">
        <f t="shared" si="4"/>
        <v>7075</v>
      </c>
      <c r="I30" s="11">
        <f t="shared" si="5"/>
        <v>6681</v>
      </c>
      <c r="J30" s="11">
        <f t="shared" si="6"/>
        <v>6095</v>
      </c>
      <c r="K30" s="11">
        <f t="shared" si="7"/>
        <v>597919</v>
      </c>
    </row>
    <row r="31" spans="1:11" x14ac:dyDescent="0.25">
      <c r="A31" s="23">
        <v>150000</v>
      </c>
      <c r="B31" s="11">
        <f t="shared" si="0"/>
        <v>7580</v>
      </c>
      <c r="C31" s="11">
        <f t="shared" si="1"/>
        <v>7158</v>
      </c>
      <c r="D31" s="11">
        <f t="shared" si="2"/>
        <v>6530</v>
      </c>
      <c r="E31" s="11">
        <f t="shared" si="3"/>
        <v>640627</v>
      </c>
      <c r="G31" s="23">
        <v>150000</v>
      </c>
      <c r="H31" s="11">
        <f t="shared" si="4"/>
        <v>7580</v>
      </c>
      <c r="I31" s="11">
        <f t="shared" si="5"/>
        <v>7158</v>
      </c>
      <c r="J31" s="11">
        <f t="shared" si="6"/>
        <v>6530</v>
      </c>
      <c r="K31" s="11">
        <f t="shared" si="7"/>
        <v>640627</v>
      </c>
    </row>
    <row r="32" spans="1:11" x14ac:dyDescent="0.25">
      <c r="A32" s="10">
        <v>160000</v>
      </c>
      <c r="B32" s="11">
        <f t="shared" si="0"/>
        <v>8085</v>
      </c>
      <c r="C32" s="11">
        <f t="shared" si="1"/>
        <v>7635</v>
      </c>
      <c r="D32" s="11">
        <f t="shared" si="2"/>
        <v>6965</v>
      </c>
      <c r="E32" s="11">
        <f t="shared" si="3"/>
        <v>683335</v>
      </c>
      <c r="G32" s="10">
        <v>160000</v>
      </c>
      <c r="H32" s="11">
        <f t="shared" si="4"/>
        <v>8085</v>
      </c>
      <c r="I32" s="11">
        <f t="shared" si="5"/>
        <v>7635</v>
      </c>
      <c r="J32" s="11">
        <f t="shared" si="6"/>
        <v>6965</v>
      </c>
      <c r="K32" s="11">
        <f t="shared" si="7"/>
        <v>683335</v>
      </c>
    </row>
    <row r="33" spans="1:11" x14ac:dyDescent="0.25">
      <c r="A33" s="23">
        <v>170000</v>
      </c>
      <c r="B33" s="11">
        <f t="shared" si="0"/>
        <v>8590</v>
      </c>
      <c r="C33" s="11">
        <f t="shared" si="1"/>
        <v>8112</v>
      </c>
      <c r="D33" s="11">
        <f t="shared" si="2"/>
        <v>7400</v>
      </c>
      <c r="E33" s="11">
        <f t="shared" si="3"/>
        <v>726043</v>
      </c>
      <c r="G33" s="23">
        <v>170000</v>
      </c>
      <c r="H33" s="11">
        <f t="shared" si="4"/>
        <v>8590</v>
      </c>
      <c r="I33" s="11">
        <f t="shared" si="5"/>
        <v>8112</v>
      </c>
      <c r="J33" s="11">
        <f t="shared" si="6"/>
        <v>7400</v>
      </c>
      <c r="K33" s="11">
        <f t="shared" si="7"/>
        <v>726043</v>
      </c>
    </row>
    <row r="34" spans="1:11" x14ac:dyDescent="0.25">
      <c r="A34" s="23">
        <v>180000</v>
      </c>
      <c r="B34" s="11">
        <f t="shared" si="0"/>
        <v>9095</v>
      </c>
      <c r="C34" s="11">
        <f t="shared" si="1"/>
        <v>8589</v>
      </c>
      <c r="D34" s="11">
        <f t="shared" si="2"/>
        <v>7835</v>
      </c>
      <c r="E34" s="11">
        <f t="shared" si="3"/>
        <v>768751</v>
      </c>
      <c r="G34" s="23">
        <v>180000</v>
      </c>
      <c r="H34" s="11">
        <f t="shared" si="4"/>
        <v>9095</v>
      </c>
      <c r="I34" s="11">
        <f t="shared" si="5"/>
        <v>8589</v>
      </c>
      <c r="J34" s="11">
        <f t="shared" si="6"/>
        <v>7835</v>
      </c>
      <c r="K34" s="11">
        <f t="shared" si="7"/>
        <v>768751</v>
      </c>
    </row>
    <row r="35" spans="1:11" x14ac:dyDescent="0.25">
      <c r="A35" s="10">
        <v>190000</v>
      </c>
      <c r="B35" s="11">
        <f t="shared" si="0"/>
        <v>9600</v>
      </c>
      <c r="C35" s="11">
        <f t="shared" si="1"/>
        <v>9066</v>
      </c>
      <c r="D35" s="11">
        <f t="shared" si="2"/>
        <v>8270</v>
      </c>
      <c r="E35" s="11">
        <f t="shared" si="3"/>
        <v>811459</v>
      </c>
      <c r="G35" s="10">
        <v>190000</v>
      </c>
      <c r="H35" s="11">
        <f t="shared" si="4"/>
        <v>9600</v>
      </c>
      <c r="I35" s="11">
        <f t="shared" si="5"/>
        <v>9066</v>
      </c>
      <c r="J35" s="11">
        <f t="shared" si="6"/>
        <v>8270</v>
      </c>
      <c r="K35" s="11">
        <f t="shared" si="7"/>
        <v>811459</v>
      </c>
    </row>
    <row r="36" spans="1:11" x14ac:dyDescent="0.25">
      <c r="A36" s="10">
        <v>200000</v>
      </c>
      <c r="B36" s="11">
        <f t="shared" si="0"/>
        <v>10105</v>
      </c>
      <c r="C36" s="11">
        <f t="shared" si="1"/>
        <v>9543</v>
      </c>
      <c r="D36" s="11">
        <f t="shared" si="2"/>
        <v>8705</v>
      </c>
      <c r="E36" s="11">
        <f t="shared" si="3"/>
        <v>854167</v>
      </c>
      <c r="G36" s="10">
        <v>200000</v>
      </c>
      <c r="H36" s="11">
        <f t="shared" si="4"/>
        <v>10105</v>
      </c>
      <c r="I36" s="11">
        <f t="shared" si="5"/>
        <v>9543</v>
      </c>
      <c r="J36" s="11">
        <f t="shared" si="6"/>
        <v>8705</v>
      </c>
      <c r="K36" s="11">
        <f t="shared" si="7"/>
        <v>854167</v>
      </c>
    </row>
    <row r="37" spans="1:11" x14ac:dyDescent="0.25">
      <c r="A37" s="23">
        <v>210000</v>
      </c>
      <c r="B37" s="11">
        <f t="shared" si="0"/>
        <v>10610</v>
      </c>
      <c r="C37" s="11">
        <f t="shared" si="1"/>
        <v>10020</v>
      </c>
      <c r="D37" s="11">
        <f t="shared" si="2"/>
        <v>9140</v>
      </c>
      <c r="E37" s="11">
        <f t="shared" si="3"/>
        <v>896875</v>
      </c>
      <c r="G37" s="23">
        <v>210000</v>
      </c>
      <c r="H37" s="11">
        <f t="shared" si="4"/>
        <v>10610</v>
      </c>
      <c r="I37" s="11">
        <f t="shared" si="5"/>
        <v>10020</v>
      </c>
      <c r="J37" s="11">
        <f t="shared" si="6"/>
        <v>9140</v>
      </c>
      <c r="K37" s="11">
        <f t="shared" si="7"/>
        <v>896875</v>
      </c>
    </row>
    <row r="38" spans="1:11" x14ac:dyDescent="0.25">
      <c r="A38" s="23">
        <v>220000</v>
      </c>
      <c r="B38" s="11">
        <f t="shared" si="0"/>
        <v>11115</v>
      </c>
      <c r="C38" s="11">
        <f t="shared" si="1"/>
        <v>10497</v>
      </c>
      <c r="D38" s="11">
        <f t="shared" si="2"/>
        <v>9575</v>
      </c>
      <c r="E38" s="11">
        <f t="shared" si="3"/>
        <v>939583</v>
      </c>
      <c r="G38" s="23">
        <v>220000</v>
      </c>
      <c r="H38" s="11">
        <f t="shared" si="4"/>
        <v>11115</v>
      </c>
      <c r="I38" s="11">
        <f t="shared" si="5"/>
        <v>10497</v>
      </c>
      <c r="J38" s="11">
        <f t="shared" si="6"/>
        <v>9575</v>
      </c>
      <c r="K38" s="11">
        <f t="shared" si="7"/>
        <v>939583</v>
      </c>
    </row>
    <row r="39" spans="1:11" x14ac:dyDescent="0.25">
      <c r="A39" s="10">
        <v>230000</v>
      </c>
      <c r="B39" s="11">
        <f t="shared" si="0"/>
        <v>11620</v>
      </c>
      <c r="C39" s="11">
        <f t="shared" si="1"/>
        <v>10974</v>
      </c>
      <c r="D39" s="11">
        <f t="shared" si="2"/>
        <v>10010</v>
      </c>
      <c r="E39" s="11">
        <f t="shared" si="3"/>
        <v>982291</v>
      </c>
      <c r="G39" s="10">
        <v>230000</v>
      </c>
      <c r="H39" s="11">
        <f t="shared" si="4"/>
        <v>11620</v>
      </c>
      <c r="I39" s="11">
        <f t="shared" si="5"/>
        <v>10974</v>
      </c>
      <c r="J39" s="11">
        <f t="shared" si="6"/>
        <v>10010</v>
      </c>
      <c r="K39" s="11">
        <f t="shared" si="7"/>
        <v>982291</v>
      </c>
    </row>
    <row r="40" spans="1:11" x14ac:dyDescent="0.25">
      <c r="A40" s="23">
        <v>240000</v>
      </c>
      <c r="B40" s="11">
        <f t="shared" si="0"/>
        <v>12125</v>
      </c>
      <c r="C40" s="11">
        <f t="shared" si="1"/>
        <v>11451</v>
      </c>
      <c r="D40" s="11">
        <f t="shared" si="2"/>
        <v>10445</v>
      </c>
      <c r="E40" s="11">
        <f t="shared" si="3"/>
        <v>1024999</v>
      </c>
      <c r="G40" s="23">
        <v>240000</v>
      </c>
      <c r="H40" s="11">
        <f t="shared" si="4"/>
        <v>12125</v>
      </c>
      <c r="I40" s="11">
        <f t="shared" si="5"/>
        <v>11451</v>
      </c>
      <c r="J40" s="11">
        <f t="shared" si="6"/>
        <v>10445</v>
      </c>
      <c r="K40" s="11">
        <f t="shared" si="7"/>
        <v>1024999</v>
      </c>
    </row>
    <row r="41" spans="1:11" x14ac:dyDescent="0.25">
      <c r="A41" s="23">
        <v>250000</v>
      </c>
      <c r="B41" s="11">
        <f t="shared" si="0"/>
        <v>12630</v>
      </c>
      <c r="C41" s="11">
        <f t="shared" si="1"/>
        <v>11928</v>
      </c>
      <c r="D41" s="11">
        <f t="shared" si="2"/>
        <v>10880</v>
      </c>
      <c r="E41" s="11">
        <f t="shared" si="3"/>
        <v>1067707</v>
      </c>
      <c r="G41" s="23">
        <v>250000</v>
      </c>
      <c r="H41" s="11">
        <f t="shared" si="4"/>
        <v>12630</v>
      </c>
      <c r="I41" s="11">
        <f t="shared" si="5"/>
        <v>11928</v>
      </c>
      <c r="J41" s="11">
        <f t="shared" si="6"/>
        <v>10880</v>
      </c>
      <c r="K41" s="11">
        <f t="shared" si="7"/>
        <v>1067707</v>
      </c>
    </row>
    <row r="42" spans="1:11" x14ac:dyDescent="0.25">
      <c r="A42" s="10">
        <v>260000</v>
      </c>
      <c r="B42" s="11">
        <f t="shared" si="0"/>
        <v>13135</v>
      </c>
      <c r="C42" s="11">
        <f t="shared" si="1"/>
        <v>12405</v>
      </c>
      <c r="D42" s="11">
        <f t="shared" si="2"/>
        <v>11315</v>
      </c>
      <c r="E42" s="11">
        <f t="shared" si="3"/>
        <v>1110415</v>
      </c>
      <c r="G42" s="10">
        <v>260000</v>
      </c>
      <c r="H42" s="11">
        <f t="shared" si="4"/>
        <v>13135</v>
      </c>
      <c r="I42" s="11">
        <f t="shared" si="5"/>
        <v>12405</v>
      </c>
      <c r="J42" s="11">
        <f t="shared" si="6"/>
        <v>11315</v>
      </c>
      <c r="K42" s="11">
        <f t="shared" si="7"/>
        <v>1110415</v>
      </c>
    </row>
    <row r="43" spans="1:11" x14ac:dyDescent="0.25">
      <c r="A43" s="23">
        <v>270000</v>
      </c>
      <c r="B43" s="11">
        <f t="shared" si="0"/>
        <v>13640</v>
      </c>
      <c r="C43" s="11">
        <f t="shared" si="1"/>
        <v>12882</v>
      </c>
      <c r="D43" s="11">
        <f t="shared" si="2"/>
        <v>11750</v>
      </c>
      <c r="E43" s="11">
        <f t="shared" si="3"/>
        <v>1153123</v>
      </c>
      <c r="G43" s="23">
        <v>270000</v>
      </c>
      <c r="H43" s="11">
        <f t="shared" si="4"/>
        <v>13640</v>
      </c>
      <c r="I43" s="11">
        <f t="shared" si="5"/>
        <v>12882</v>
      </c>
      <c r="J43" s="11">
        <f t="shared" si="6"/>
        <v>11750</v>
      </c>
      <c r="K43" s="11">
        <f t="shared" si="7"/>
        <v>1153123</v>
      </c>
    </row>
    <row r="44" spans="1:11" x14ac:dyDescent="0.25">
      <c r="A44" s="23">
        <v>280000</v>
      </c>
      <c r="B44" s="11">
        <f t="shared" si="0"/>
        <v>14145</v>
      </c>
      <c r="C44" s="11">
        <f t="shared" si="1"/>
        <v>13359</v>
      </c>
      <c r="D44" s="11">
        <f t="shared" si="2"/>
        <v>12185</v>
      </c>
      <c r="E44" s="11">
        <f t="shared" si="3"/>
        <v>1195831</v>
      </c>
      <c r="G44" s="23">
        <v>280000</v>
      </c>
      <c r="H44" s="11">
        <f t="shared" si="4"/>
        <v>14145</v>
      </c>
      <c r="I44" s="11">
        <f t="shared" si="5"/>
        <v>13359</v>
      </c>
      <c r="J44" s="11">
        <f t="shared" si="6"/>
        <v>12185</v>
      </c>
      <c r="K44" s="11">
        <f t="shared" si="7"/>
        <v>1195831</v>
      </c>
    </row>
    <row r="45" spans="1:11" x14ac:dyDescent="0.25">
      <c r="A45" s="10">
        <v>290000</v>
      </c>
      <c r="B45" s="11">
        <f t="shared" si="0"/>
        <v>14650</v>
      </c>
      <c r="C45" s="11">
        <f t="shared" si="1"/>
        <v>13836</v>
      </c>
      <c r="D45" s="11">
        <f t="shared" si="2"/>
        <v>12620</v>
      </c>
      <c r="E45" s="11">
        <f t="shared" si="3"/>
        <v>1238539</v>
      </c>
      <c r="G45" s="10">
        <v>290000</v>
      </c>
      <c r="H45" s="11">
        <f t="shared" si="4"/>
        <v>14650</v>
      </c>
      <c r="I45" s="11">
        <f t="shared" si="5"/>
        <v>13836</v>
      </c>
      <c r="J45" s="11">
        <f t="shared" si="6"/>
        <v>12620</v>
      </c>
      <c r="K45" s="11">
        <f t="shared" si="7"/>
        <v>1238539</v>
      </c>
    </row>
    <row r="46" spans="1:11" x14ac:dyDescent="0.25">
      <c r="A46" s="10">
        <v>300000</v>
      </c>
      <c r="B46" s="11">
        <f t="shared" si="0"/>
        <v>15155</v>
      </c>
      <c r="C46" s="11">
        <f t="shared" si="1"/>
        <v>14313</v>
      </c>
      <c r="D46" s="11">
        <f t="shared" si="2"/>
        <v>13055</v>
      </c>
      <c r="E46" s="11">
        <f t="shared" si="3"/>
        <v>1281247</v>
      </c>
      <c r="G46" s="10">
        <v>300000</v>
      </c>
      <c r="H46" s="11">
        <f t="shared" si="4"/>
        <v>15155</v>
      </c>
      <c r="I46" s="11">
        <f t="shared" si="5"/>
        <v>14313</v>
      </c>
      <c r="J46" s="11">
        <f t="shared" si="6"/>
        <v>13055</v>
      </c>
      <c r="K46" s="11">
        <f t="shared" si="7"/>
        <v>1281247</v>
      </c>
    </row>
    <row r="47" spans="1:11" x14ac:dyDescent="0.25">
      <c r="A47" s="23">
        <v>310000</v>
      </c>
      <c r="B47" s="11">
        <f t="shared" si="0"/>
        <v>15660</v>
      </c>
      <c r="C47" s="11">
        <f t="shared" si="1"/>
        <v>14790</v>
      </c>
      <c r="D47" s="11">
        <f t="shared" si="2"/>
        <v>13490</v>
      </c>
      <c r="E47" s="11">
        <f t="shared" si="3"/>
        <v>1323955</v>
      </c>
      <c r="G47" s="23">
        <v>310000</v>
      </c>
      <c r="H47" s="11">
        <f t="shared" si="4"/>
        <v>15660</v>
      </c>
      <c r="I47" s="11">
        <f t="shared" si="5"/>
        <v>14790</v>
      </c>
      <c r="J47" s="11">
        <f t="shared" si="6"/>
        <v>13490</v>
      </c>
      <c r="K47" s="11">
        <f t="shared" si="7"/>
        <v>1323955</v>
      </c>
    </row>
    <row r="48" spans="1:11" x14ac:dyDescent="0.25">
      <c r="A48" s="23">
        <v>320000</v>
      </c>
      <c r="B48" s="11">
        <f t="shared" si="0"/>
        <v>16165</v>
      </c>
      <c r="C48" s="11">
        <f t="shared" si="1"/>
        <v>15267</v>
      </c>
      <c r="D48" s="11">
        <f t="shared" si="2"/>
        <v>13925</v>
      </c>
      <c r="E48" s="11">
        <f t="shared" si="3"/>
        <v>1366663</v>
      </c>
      <c r="G48" s="23">
        <v>320000</v>
      </c>
      <c r="H48" s="11">
        <f t="shared" si="4"/>
        <v>16165</v>
      </c>
      <c r="I48" s="11">
        <f t="shared" si="5"/>
        <v>15267</v>
      </c>
      <c r="J48" s="11">
        <f t="shared" si="6"/>
        <v>13925</v>
      </c>
      <c r="K48" s="11">
        <f t="shared" si="7"/>
        <v>1366663</v>
      </c>
    </row>
    <row r="49" spans="1:11" x14ac:dyDescent="0.25">
      <c r="A49" s="10">
        <v>330000</v>
      </c>
      <c r="B49" s="11">
        <f t="shared" si="0"/>
        <v>16670</v>
      </c>
      <c r="C49" s="11">
        <f t="shared" si="1"/>
        <v>15744</v>
      </c>
      <c r="D49" s="11">
        <f t="shared" si="2"/>
        <v>14360</v>
      </c>
      <c r="E49" s="11">
        <f t="shared" si="3"/>
        <v>1409371</v>
      </c>
      <c r="G49" s="10">
        <v>330000</v>
      </c>
      <c r="H49" s="11">
        <f t="shared" si="4"/>
        <v>16670</v>
      </c>
      <c r="I49" s="11">
        <f t="shared" si="5"/>
        <v>15744</v>
      </c>
      <c r="J49" s="11">
        <f t="shared" si="6"/>
        <v>14360</v>
      </c>
      <c r="K49" s="11">
        <f t="shared" si="7"/>
        <v>1409371</v>
      </c>
    </row>
    <row r="50" spans="1:11" x14ac:dyDescent="0.25">
      <c r="A50" s="23">
        <v>340000</v>
      </c>
      <c r="B50" s="11">
        <f t="shared" si="0"/>
        <v>17175</v>
      </c>
      <c r="C50" s="11">
        <f t="shared" si="1"/>
        <v>16221</v>
      </c>
      <c r="D50" s="11">
        <f t="shared" si="2"/>
        <v>14795</v>
      </c>
      <c r="E50" s="11">
        <f t="shared" si="3"/>
        <v>1452079</v>
      </c>
      <c r="G50" s="23">
        <v>340000</v>
      </c>
      <c r="H50" s="11">
        <f t="shared" si="4"/>
        <v>17175</v>
      </c>
      <c r="I50" s="11">
        <f t="shared" si="5"/>
        <v>16221</v>
      </c>
      <c r="J50" s="11">
        <f t="shared" si="6"/>
        <v>14795</v>
      </c>
      <c r="K50" s="11">
        <f t="shared" si="7"/>
        <v>1452079</v>
      </c>
    </row>
    <row r="51" spans="1:11" x14ac:dyDescent="0.25">
      <c r="A51" s="23">
        <v>350000</v>
      </c>
      <c r="B51" s="11">
        <f t="shared" si="0"/>
        <v>17680</v>
      </c>
      <c r="C51" s="11">
        <f t="shared" si="1"/>
        <v>16698</v>
      </c>
      <c r="D51" s="11">
        <f t="shared" si="2"/>
        <v>15230</v>
      </c>
      <c r="E51" s="11">
        <f t="shared" si="3"/>
        <v>1494787</v>
      </c>
      <c r="G51" s="23">
        <v>350000</v>
      </c>
      <c r="H51" s="11">
        <f t="shared" si="4"/>
        <v>17680</v>
      </c>
      <c r="I51" s="11">
        <f t="shared" si="5"/>
        <v>16698</v>
      </c>
      <c r="J51" s="11">
        <f t="shared" si="6"/>
        <v>15230</v>
      </c>
      <c r="K51" s="11">
        <f t="shared" si="7"/>
        <v>1494787</v>
      </c>
    </row>
    <row r="52" spans="1:11" x14ac:dyDescent="0.25">
      <c r="A52" s="10">
        <v>360000</v>
      </c>
      <c r="B52" s="11">
        <f t="shared" si="0"/>
        <v>18185</v>
      </c>
      <c r="C52" s="11">
        <f t="shared" si="1"/>
        <v>17175</v>
      </c>
      <c r="D52" s="11">
        <f t="shared" si="2"/>
        <v>15665</v>
      </c>
      <c r="E52" s="11">
        <f t="shared" si="3"/>
        <v>1537495</v>
      </c>
      <c r="G52" s="10">
        <v>360000</v>
      </c>
      <c r="H52" s="11">
        <f t="shared" si="4"/>
        <v>18185</v>
      </c>
      <c r="I52" s="11">
        <f t="shared" si="5"/>
        <v>17175</v>
      </c>
      <c r="J52" s="11">
        <f t="shared" si="6"/>
        <v>15665</v>
      </c>
      <c r="K52" s="11">
        <f t="shared" si="7"/>
        <v>1537495</v>
      </c>
    </row>
    <row r="53" spans="1:11" x14ac:dyDescent="0.25">
      <c r="A53" s="23">
        <v>370000</v>
      </c>
      <c r="B53" s="11">
        <f t="shared" si="0"/>
        <v>18690</v>
      </c>
      <c r="C53" s="11">
        <f t="shared" si="1"/>
        <v>17652</v>
      </c>
      <c r="D53" s="11">
        <f t="shared" si="2"/>
        <v>16100</v>
      </c>
      <c r="E53" s="11">
        <f t="shared" si="3"/>
        <v>1580203</v>
      </c>
      <c r="G53" s="23">
        <v>370000</v>
      </c>
      <c r="H53" s="11">
        <f t="shared" si="4"/>
        <v>18690</v>
      </c>
      <c r="I53" s="11">
        <f t="shared" si="5"/>
        <v>17652</v>
      </c>
      <c r="J53" s="11">
        <f t="shared" si="6"/>
        <v>16100</v>
      </c>
      <c r="K53" s="11">
        <f t="shared" si="7"/>
        <v>1580203</v>
      </c>
    </row>
    <row r="54" spans="1:11" x14ac:dyDescent="0.25">
      <c r="A54" s="23">
        <v>380000</v>
      </c>
      <c r="B54" s="11">
        <f t="shared" si="0"/>
        <v>19195</v>
      </c>
      <c r="C54" s="11">
        <f t="shared" si="1"/>
        <v>18129</v>
      </c>
      <c r="D54" s="11">
        <f t="shared" si="2"/>
        <v>16535</v>
      </c>
      <c r="E54" s="11">
        <f t="shared" si="3"/>
        <v>1622911</v>
      </c>
      <c r="G54" s="23">
        <v>380000</v>
      </c>
      <c r="H54" s="11">
        <f t="shared" si="4"/>
        <v>19195</v>
      </c>
      <c r="I54" s="11">
        <f t="shared" si="5"/>
        <v>18129</v>
      </c>
      <c r="J54" s="11">
        <f t="shared" si="6"/>
        <v>16535</v>
      </c>
      <c r="K54" s="11">
        <f t="shared" si="7"/>
        <v>1622911</v>
      </c>
    </row>
    <row r="55" spans="1:11" x14ac:dyDescent="0.25">
      <c r="A55" s="10">
        <v>390000</v>
      </c>
      <c r="B55" s="11">
        <f t="shared" si="0"/>
        <v>19700</v>
      </c>
      <c r="C55" s="11">
        <f t="shared" si="1"/>
        <v>18606</v>
      </c>
      <c r="D55" s="11">
        <f t="shared" si="2"/>
        <v>16970</v>
      </c>
      <c r="E55" s="11">
        <f t="shared" si="3"/>
        <v>1665619</v>
      </c>
      <c r="G55" s="10">
        <v>390000</v>
      </c>
      <c r="H55" s="11">
        <f t="shared" si="4"/>
        <v>19700</v>
      </c>
      <c r="I55" s="11">
        <f t="shared" si="5"/>
        <v>18606</v>
      </c>
      <c r="J55" s="11">
        <f t="shared" si="6"/>
        <v>16970</v>
      </c>
      <c r="K55" s="11">
        <f t="shared" si="7"/>
        <v>1665619</v>
      </c>
    </row>
    <row r="56" spans="1:11" x14ac:dyDescent="0.25">
      <c r="A56" s="10">
        <v>400000</v>
      </c>
      <c r="B56" s="11">
        <f t="shared" si="0"/>
        <v>20205</v>
      </c>
      <c r="C56" s="11">
        <f t="shared" si="1"/>
        <v>19083</v>
      </c>
      <c r="D56" s="11">
        <f t="shared" si="2"/>
        <v>17405</v>
      </c>
      <c r="E56" s="11">
        <f t="shared" si="3"/>
        <v>1708327</v>
      </c>
      <c r="G56" s="10">
        <v>400000</v>
      </c>
      <c r="H56" s="11">
        <f t="shared" si="4"/>
        <v>20205</v>
      </c>
      <c r="I56" s="11">
        <f t="shared" si="5"/>
        <v>19083</v>
      </c>
      <c r="J56" s="11">
        <f t="shared" si="6"/>
        <v>17405</v>
      </c>
      <c r="K56" s="11">
        <f t="shared" si="7"/>
        <v>1708327</v>
      </c>
    </row>
    <row r="57" spans="1:11" x14ac:dyDescent="0.25">
      <c r="A57" s="23">
        <v>410000</v>
      </c>
      <c r="B57" s="11">
        <f t="shared" si="0"/>
        <v>20710</v>
      </c>
      <c r="C57" s="11">
        <f t="shared" si="1"/>
        <v>19560</v>
      </c>
      <c r="D57" s="11">
        <f t="shared" si="2"/>
        <v>17840</v>
      </c>
      <c r="E57" s="11">
        <f t="shared" si="3"/>
        <v>1751035</v>
      </c>
      <c r="G57" s="23">
        <v>410000</v>
      </c>
      <c r="H57" s="11">
        <f t="shared" si="4"/>
        <v>20710</v>
      </c>
      <c r="I57" s="11">
        <f t="shared" si="5"/>
        <v>19560</v>
      </c>
      <c r="J57" s="11">
        <f t="shared" si="6"/>
        <v>17840</v>
      </c>
      <c r="K57" s="11">
        <f t="shared" si="7"/>
        <v>1751035</v>
      </c>
    </row>
    <row r="58" spans="1:11" x14ac:dyDescent="0.25">
      <c r="A58" s="23">
        <v>420000</v>
      </c>
      <c r="B58" s="11">
        <f t="shared" si="0"/>
        <v>21215</v>
      </c>
      <c r="C58" s="11">
        <f t="shared" si="1"/>
        <v>20037</v>
      </c>
      <c r="D58" s="11">
        <f t="shared" si="2"/>
        <v>18275</v>
      </c>
      <c r="E58" s="11">
        <f t="shared" si="3"/>
        <v>1793743</v>
      </c>
      <c r="G58" s="23">
        <v>420000</v>
      </c>
      <c r="H58" s="11">
        <f t="shared" si="4"/>
        <v>21215</v>
      </c>
      <c r="I58" s="11">
        <f t="shared" si="5"/>
        <v>20037</v>
      </c>
      <c r="J58" s="11">
        <f t="shared" si="6"/>
        <v>18275</v>
      </c>
      <c r="K58" s="11">
        <f t="shared" si="7"/>
        <v>1793743</v>
      </c>
    </row>
    <row r="59" spans="1:11" x14ac:dyDescent="0.25">
      <c r="A59" s="10">
        <v>430000</v>
      </c>
      <c r="B59" s="11">
        <f t="shared" si="0"/>
        <v>21720</v>
      </c>
      <c r="C59" s="11">
        <f t="shared" si="1"/>
        <v>20514</v>
      </c>
      <c r="D59" s="11">
        <f t="shared" si="2"/>
        <v>18710</v>
      </c>
      <c r="E59" s="11">
        <f t="shared" si="3"/>
        <v>1836451</v>
      </c>
      <c r="G59" s="10">
        <v>430000</v>
      </c>
      <c r="H59" s="11">
        <f t="shared" si="4"/>
        <v>21720</v>
      </c>
      <c r="I59" s="11">
        <f t="shared" si="5"/>
        <v>20514</v>
      </c>
      <c r="J59" s="11">
        <f t="shared" si="6"/>
        <v>18710</v>
      </c>
      <c r="K59" s="11">
        <f t="shared" si="7"/>
        <v>1836451</v>
      </c>
    </row>
    <row r="60" spans="1:11" x14ac:dyDescent="0.25">
      <c r="A60" s="23">
        <v>440000</v>
      </c>
      <c r="B60" s="11">
        <f t="shared" si="0"/>
        <v>22225</v>
      </c>
      <c r="C60" s="11">
        <f t="shared" si="1"/>
        <v>20991</v>
      </c>
      <c r="D60" s="11">
        <f t="shared" si="2"/>
        <v>19145</v>
      </c>
      <c r="E60" s="11">
        <f t="shared" si="3"/>
        <v>1879159</v>
      </c>
      <c r="G60" s="23">
        <v>440000</v>
      </c>
      <c r="H60" s="11">
        <f t="shared" si="4"/>
        <v>22225</v>
      </c>
      <c r="I60" s="11">
        <f t="shared" si="5"/>
        <v>20991</v>
      </c>
      <c r="J60" s="11">
        <f t="shared" si="6"/>
        <v>19145</v>
      </c>
      <c r="K60" s="11">
        <f t="shared" si="7"/>
        <v>1879159</v>
      </c>
    </row>
    <row r="61" spans="1:11" x14ac:dyDescent="0.25">
      <c r="A61" s="23">
        <v>450000</v>
      </c>
      <c r="B61" s="11">
        <f t="shared" si="0"/>
        <v>22730</v>
      </c>
      <c r="C61" s="11">
        <f t="shared" si="1"/>
        <v>21468</v>
      </c>
      <c r="D61" s="11">
        <f t="shared" si="2"/>
        <v>19580</v>
      </c>
      <c r="E61" s="11">
        <f t="shared" si="3"/>
        <v>1921867</v>
      </c>
      <c r="G61" s="23">
        <v>450000</v>
      </c>
      <c r="H61" s="11">
        <f t="shared" si="4"/>
        <v>22730</v>
      </c>
      <c r="I61" s="11">
        <f t="shared" si="5"/>
        <v>21468</v>
      </c>
      <c r="J61" s="11">
        <f t="shared" si="6"/>
        <v>19580</v>
      </c>
      <c r="K61" s="11">
        <f t="shared" si="7"/>
        <v>1921867</v>
      </c>
    </row>
    <row r="62" spans="1:11" x14ac:dyDescent="0.25">
      <c r="A62" s="10">
        <v>460000</v>
      </c>
      <c r="B62" s="11">
        <f t="shared" si="0"/>
        <v>23235</v>
      </c>
      <c r="C62" s="11">
        <f t="shared" si="1"/>
        <v>21945</v>
      </c>
      <c r="D62" s="11">
        <f t="shared" si="2"/>
        <v>20015</v>
      </c>
      <c r="E62" s="11">
        <f t="shared" si="3"/>
        <v>1964575</v>
      </c>
      <c r="G62" s="10">
        <v>460000</v>
      </c>
      <c r="H62" s="11">
        <f t="shared" si="4"/>
        <v>23235</v>
      </c>
      <c r="I62" s="11">
        <f t="shared" si="5"/>
        <v>21945</v>
      </c>
      <c r="J62" s="11">
        <f t="shared" si="6"/>
        <v>20015</v>
      </c>
      <c r="K62" s="11">
        <f t="shared" si="7"/>
        <v>1964575</v>
      </c>
    </row>
    <row r="63" spans="1:11" x14ac:dyDescent="0.25">
      <c r="A63" s="23">
        <v>470000</v>
      </c>
      <c r="B63" s="11">
        <f t="shared" si="0"/>
        <v>23740</v>
      </c>
      <c r="C63" s="11">
        <f t="shared" si="1"/>
        <v>22422</v>
      </c>
      <c r="D63" s="11">
        <f t="shared" si="2"/>
        <v>20450</v>
      </c>
      <c r="E63" s="11">
        <f t="shared" si="3"/>
        <v>2007283</v>
      </c>
      <c r="G63" s="23">
        <v>470000</v>
      </c>
      <c r="H63" s="11">
        <f t="shared" si="4"/>
        <v>23740</v>
      </c>
      <c r="I63" s="11">
        <f t="shared" si="5"/>
        <v>22422</v>
      </c>
      <c r="J63" s="11">
        <f t="shared" si="6"/>
        <v>20450</v>
      </c>
      <c r="K63" s="11">
        <f t="shared" si="7"/>
        <v>2007283</v>
      </c>
    </row>
    <row r="64" spans="1:11" x14ac:dyDescent="0.25">
      <c r="A64" s="23">
        <v>480000</v>
      </c>
      <c r="B64" s="11">
        <f t="shared" si="0"/>
        <v>24245</v>
      </c>
      <c r="C64" s="11">
        <f t="shared" si="1"/>
        <v>22899</v>
      </c>
      <c r="D64" s="11">
        <f t="shared" si="2"/>
        <v>20885</v>
      </c>
      <c r="E64" s="11">
        <f t="shared" si="3"/>
        <v>2049991</v>
      </c>
      <c r="G64" s="23">
        <v>480000</v>
      </c>
      <c r="H64" s="11">
        <f t="shared" si="4"/>
        <v>24245</v>
      </c>
      <c r="I64" s="11">
        <f t="shared" si="5"/>
        <v>22899</v>
      </c>
      <c r="J64" s="11">
        <f t="shared" si="6"/>
        <v>20885</v>
      </c>
      <c r="K64" s="11">
        <f t="shared" si="7"/>
        <v>2049991</v>
      </c>
    </row>
    <row r="65" spans="1:11" x14ac:dyDescent="0.25">
      <c r="A65" s="10">
        <v>490000</v>
      </c>
      <c r="B65" s="11">
        <f t="shared" si="0"/>
        <v>24750</v>
      </c>
      <c r="C65" s="11">
        <f t="shared" si="1"/>
        <v>23376</v>
      </c>
      <c r="D65" s="11">
        <f t="shared" si="2"/>
        <v>21320</v>
      </c>
      <c r="E65" s="11">
        <f t="shared" si="3"/>
        <v>2092699</v>
      </c>
      <c r="G65" s="10">
        <v>490000</v>
      </c>
      <c r="H65" s="11">
        <f t="shared" si="4"/>
        <v>24750</v>
      </c>
      <c r="I65" s="11">
        <f t="shared" si="5"/>
        <v>23376</v>
      </c>
      <c r="J65" s="11">
        <f t="shared" si="6"/>
        <v>21320</v>
      </c>
      <c r="K65" s="11">
        <f t="shared" si="7"/>
        <v>2092699</v>
      </c>
    </row>
    <row r="66" spans="1:11" x14ac:dyDescent="0.25">
      <c r="A66" s="10">
        <v>500000</v>
      </c>
      <c r="B66" s="11">
        <f t="shared" si="0"/>
        <v>25255</v>
      </c>
      <c r="C66" s="11">
        <f t="shared" si="1"/>
        <v>23853</v>
      </c>
      <c r="D66" s="11">
        <f t="shared" si="2"/>
        <v>21755</v>
      </c>
      <c r="E66" s="11">
        <f t="shared" si="3"/>
        <v>2135407</v>
      </c>
      <c r="G66" s="10">
        <v>500000</v>
      </c>
      <c r="H66" s="11">
        <f t="shared" si="4"/>
        <v>25255</v>
      </c>
      <c r="I66" s="11">
        <f t="shared" si="5"/>
        <v>23853</v>
      </c>
      <c r="J66" s="11">
        <f t="shared" si="6"/>
        <v>21755</v>
      </c>
      <c r="K66" s="11">
        <f t="shared" si="7"/>
        <v>2135407</v>
      </c>
    </row>
    <row r="67" spans="1:11" x14ac:dyDescent="0.25">
      <c r="A67" s="23">
        <v>510000</v>
      </c>
      <c r="B67" s="11">
        <f t="shared" si="0"/>
        <v>25760</v>
      </c>
      <c r="C67" s="11">
        <f t="shared" si="1"/>
        <v>24330</v>
      </c>
      <c r="D67" s="11">
        <f t="shared" si="2"/>
        <v>22190</v>
      </c>
      <c r="E67" s="11">
        <f t="shared" si="3"/>
        <v>2178115</v>
      </c>
      <c r="G67" s="23">
        <v>510000</v>
      </c>
      <c r="H67" s="11">
        <f t="shared" si="4"/>
        <v>25760</v>
      </c>
      <c r="I67" s="11">
        <f t="shared" si="5"/>
        <v>24330</v>
      </c>
      <c r="J67" s="11">
        <f t="shared" si="6"/>
        <v>22190</v>
      </c>
      <c r="K67" s="11">
        <f t="shared" si="7"/>
        <v>2178115</v>
      </c>
    </row>
    <row r="68" spans="1:11" x14ac:dyDescent="0.25">
      <c r="A68" s="23">
        <v>520000</v>
      </c>
      <c r="B68" s="11">
        <f t="shared" si="0"/>
        <v>26265</v>
      </c>
      <c r="C68" s="11">
        <f t="shared" si="1"/>
        <v>24807</v>
      </c>
      <c r="D68" s="11">
        <f t="shared" si="2"/>
        <v>22625</v>
      </c>
      <c r="E68" s="11">
        <f t="shared" si="3"/>
        <v>2220823</v>
      </c>
      <c r="G68" s="23">
        <v>520000</v>
      </c>
      <c r="H68" s="11">
        <f t="shared" si="4"/>
        <v>26265</v>
      </c>
      <c r="I68" s="11">
        <f t="shared" si="5"/>
        <v>24807</v>
      </c>
      <c r="J68" s="11">
        <f t="shared" si="6"/>
        <v>22625</v>
      </c>
      <c r="K68" s="11">
        <f t="shared" si="7"/>
        <v>2220823</v>
      </c>
    </row>
    <row r="69" spans="1:11" x14ac:dyDescent="0.25">
      <c r="A69" s="10">
        <v>530000</v>
      </c>
      <c r="B69" s="11">
        <f t="shared" si="0"/>
        <v>26770</v>
      </c>
      <c r="C69" s="11">
        <f t="shared" si="1"/>
        <v>25284</v>
      </c>
      <c r="D69" s="11">
        <f t="shared" si="2"/>
        <v>23060</v>
      </c>
      <c r="E69" s="11">
        <f t="shared" si="3"/>
        <v>2263531</v>
      </c>
      <c r="G69" s="10">
        <v>530000</v>
      </c>
      <c r="H69" s="11">
        <f t="shared" si="4"/>
        <v>26770</v>
      </c>
      <c r="I69" s="11">
        <f t="shared" si="5"/>
        <v>25284</v>
      </c>
      <c r="J69" s="11">
        <f t="shared" si="6"/>
        <v>23060</v>
      </c>
      <c r="K69" s="11">
        <f t="shared" si="7"/>
        <v>2263531</v>
      </c>
    </row>
    <row r="70" spans="1:11" x14ac:dyDescent="0.25">
      <c r="A70" s="23">
        <v>540000</v>
      </c>
      <c r="B70" s="11">
        <f t="shared" si="0"/>
        <v>27275</v>
      </c>
      <c r="C70" s="11">
        <f t="shared" si="1"/>
        <v>25761</v>
      </c>
      <c r="D70" s="11">
        <f t="shared" si="2"/>
        <v>23495</v>
      </c>
      <c r="E70" s="11">
        <f t="shared" si="3"/>
        <v>2306239</v>
      </c>
      <c r="G70" s="23">
        <v>540000</v>
      </c>
      <c r="H70" s="11">
        <f t="shared" si="4"/>
        <v>27275</v>
      </c>
      <c r="I70" s="11">
        <f t="shared" si="5"/>
        <v>25761</v>
      </c>
      <c r="J70" s="11">
        <f t="shared" si="6"/>
        <v>23495</v>
      </c>
      <c r="K70" s="11">
        <f t="shared" si="7"/>
        <v>2306239</v>
      </c>
    </row>
    <row r="71" spans="1:11" x14ac:dyDescent="0.25">
      <c r="A71" s="23">
        <v>550000</v>
      </c>
      <c r="B71" s="11">
        <f t="shared" si="0"/>
        <v>27780</v>
      </c>
      <c r="C71" s="11">
        <f t="shared" si="1"/>
        <v>26238</v>
      </c>
      <c r="D71" s="11">
        <f t="shared" si="2"/>
        <v>23930</v>
      </c>
      <c r="E71" s="11">
        <f t="shared" si="3"/>
        <v>2348947</v>
      </c>
      <c r="G71" s="23">
        <v>550000</v>
      </c>
      <c r="H71" s="11">
        <f t="shared" si="4"/>
        <v>27780</v>
      </c>
      <c r="I71" s="11">
        <f t="shared" si="5"/>
        <v>26238</v>
      </c>
      <c r="J71" s="11">
        <f t="shared" si="6"/>
        <v>23930</v>
      </c>
      <c r="K71" s="11">
        <f t="shared" si="7"/>
        <v>2348947</v>
      </c>
    </row>
    <row r="72" spans="1:11" x14ac:dyDescent="0.25">
      <c r="A72" s="10">
        <v>560000</v>
      </c>
      <c r="B72" s="11">
        <f t="shared" si="0"/>
        <v>28285</v>
      </c>
      <c r="C72" s="11">
        <f t="shared" si="1"/>
        <v>26715</v>
      </c>
      <c r="D72" s="11">
        <f t="shared" si="2"/>
        <v>24365</v>
      </c>
      <c r="E72" s="11">
        <f t="shared" si="3"/>
        <v>2391655</v>
      </c>
      <c r="G72" s="10">
        <v>560000</v>
      </c>
      <c r="H72" s="11">
        <f t="shared" si="4"/>
        <v>28285</v>
      </c>
      <c r="I72" s="11">
        <f t="shared" si="5"/>
        <v>26715</v>
      </c>
      <c r="J72" s="11">
        <f t="shared" si="6"/>
        <v>24365</v>
      </c>
      <c r="K72" s="11">
        <f t="shared" si="7"/>
        <v>2391655</v>
      </c>
    </row>
    <row r="73" spans="1:11" x14ac:dyDescent="0.25">
      <c r="A73" s="23">
        <v>570000</v>
      </c>
      <c r="B73" s="11">
        <f t="shared" si="0"/>
        <v>28790</v>
      </c>
      <c r="C73" s="11">
        <f t="shared" si="1"/>
        <v>27192</v>
      </c>
      <c r="D73" s="11">
        <f t="shared" si="2"/>
        <v>24800</v>
      </c>
      <c r="E73" s="11">
        <f t="shared" si="3"/>
        <v>2434363</v>
      </c>
      <c r="G73" s="23">
        <v>570000</v>
      </c>
      <c r="H73" s="11">
        <f t="shared" si="4"/>
        <v>28790</v>
      </c>
      <c r="I73" s="11">
        <f t="shared" si="5"/>
        <v>27192</v>
      </c>
      <c r="J73" s="11">
        <f t="shared" si="6"/>
        <v>24800</v>
      </c>
      <c r="K73" s="11">
        <f t="shared" si="7"/>
        <v>2434363</v>
      </c>
    </row>
    <row r="74" spans="1:11" x14ac:dyDescent="0.25">
      <c r="A74" s="23">
        <v>580000</v>
      </c>
      <c r="B74" s="11">
        <f t="shared" si="0"/>
        <v>29295</v>
      </c>
      <c r="C74" s="11">
        <f t="shared" si="1"/>
        <v>27669</v>
      </c>
      <c r="D74" s="11">
        <f t="shared" si="2"/>
        <v>25235</v>
      </c>
      <c r="E74" s="11">
        <f t="shared" si="3"/>
        <v>2477071</v>
      </c>
      <c r="G74" s="23">
        <v>580000</v>
      </c>
      <c r="H74" s="11">
        <f t="shared" si="4"/>
        <v>29295</v>
      </c>
      <c r="I74" s="11">
        <f t="shared" si="5"/>
        <v>27669</v>
      </c>
      <c r="J74" s="11">
        <f t="shared" si="6"/>
        <v>25235</v>
      </c>
      <c r="K74" s="11">
        <f t="shared" si="7"/>
        <v>2477071</v>
      </c>
    </row>
    <row r="75" spans="1:11" x14ac:dyDescent="0.25">
      <c r="A75" s="10">
        <v>590000</v>
      </c>
      <c r="B75" s="11">
        <f t="shared" si="0"/>
        <v>29800</v>
      </c>
      <c r="C75" s="11">
        <f t="shared" si="1"/>
        <v>28146</v>
      </c>
      <c r="D75" s="11">
        <f t="shared" si="2"/>
        <v>25670</v>
      </c>
      <c r="E75" s="11">
        <f t="shared" si="3"/>
        <v>2519779</v>
      </c>
      <c r="G75" s="10">
        <v>590000</v>
      </c>
      <c r="H75" s="11">
        <f t="shared" si="4"/>
        <v>29800</v>
      </c>
      <c r="I75" s="11">
        <f t="shared" si="5"/>
        <v>28146</v>
      </c>
      <c r="J75" s="11">
        <f t="shared" si="6"/>
        <v>25670</v>
      </c>
      <c r="K75" s="11">
        <f t="shared" si="7"/>
        <v>2519779</v>
      </c>
    </row>
    <row r="76" spans="1:11" x14ac:dyDescent="0.25">
      <c r="A76" s="10">
        <v>600000</v>
      </c>
      <c r="B76" s="11">
        <f t="shared" si="0"/>
        <v>30305</v>
      </c>
      <c r="C76" s="11">
        <f t="shared" si="1"/>
        <v>28623</v>
      </c>
      <c r="D76" s="11">
        <f t="shared" si="2"/>
        <v>26105</v>
      </c>
      <c r="E76" s="11">
        <f t="shared" si="3"/>
        <v>2562487</v>
      </c>
      <c r="G76" s="10">
        <v>600000</v>
      </c>
      <c r="H76" s="11">
        <f t="shared" si="4"/>
        <v>30305</v>
      </c>
      <c r="I76" s="11">
        <f t="shared" si="5"/>
        <v>28623</v>
      </c>
      <c r="J76" s="11">
        <f t="shared" si="6"/>
        <v>26105</v>
      </c>
      <c r="K76" s="11">
        <f t="shared" si="7"/>
        <v>2562487</v>
      </c>
    </row>
    <row r="77" spans="1:11" x14ac:dyDescent="0.25">
      <c r="A77" s="23">
        <v>610000</v>
      </c>
      <c r="B77" s="11">
        <f t="shared" si="0"/>
        <v>30810</v>
      </c>
      <c r="C77" s="11">
        <f t="shared" si="1"/>
        <v>29100</v>
      </c>
      <c r="D77" s="11">
        <f t="shared" si="2"/>
        <v>26540</v>
      </c>
      <c r="E77" s="11">
        <f t="shared" si="3"/>
        <v>2605195</v>
      </c>
      <c r="G77" s="23">
        <v>610000</v>
      </c>
      <c r="H77" s="11">
        <f t="shared" si="4"/>
        <v>30810</v>
      </c>
      <c r="I77" s="11">
        <f t="shared" si="5"/>
        <v>29100</v>
      </c>
      <c r="J77" s="11">
        <f t="shared" si="6"/>
        <v>26540</v>
      </c>
      <c r="K77" s="11">
        <f t="shared" si="7"/>
        <v>2605195</v>
      </c>
    </row>
    <row r="78" spans="1:11" x14ac:dyDescent="0.25">
      <c r="A78" s="23">
        <v>620000</v>
      </c>
      <c r="B78" s="11">
        <f t="shared" si="0"/>
        <v>31315</v>
      </c>
      <c r="C78" s="11">
        <f t="shared" si="1"/>
        <v>29577</v>
      </c>
      <c r="D78" s="11">
        <f t="shared" si="2"/>
        <v>26975</v>
      </c>
      <c r="E78" s="11">
        <f t="shared" si="3"/>
        <v>2647903</v>
      </c>
      <c r="G78" s="23">
        <v>620000</v>
      </c>
      <c r="H78" s="11">
        <f t="shared" si="4"/>
        <v>31315</v>
      </c>
      <c r="I78" s="11">
        <f t="shared" si="5"/>
        <v>29577</v>
      </c>
      <c r="J78" s="11">
        <f t="shared" si="6"/>
        <v>26975</v>
      </c>
      <c r="K78" s="11">
        <f t="shared" si="7"/>
        <v>2647903</v>
      </c>
    </row>
    <row r="79" spans="1:11" x14ac:dyDescent="0.25">
      <c r="A79" s="10">
        <v>630000</v>
      </c>
      <c r="B79" s="11">
        <f t="shared" si="0"/>
        <v>31820</v>
      </c>
      <c r="C79" s="11">
        <f t="shared" si="1"/>
        <v>30054</v>
      </c>
      <c r="D79" s="11">
        <f t="shared" si="2"/>
        <v>27410</v>
      </c>
      <c r="E79" s="11">
        <f t="shared" si="3"/>
        <v>2690611</v>
      </c>
      <c r="G79" s="10">
        <v>630000</v>
      </c>
      <c r="H79" s="11">
        <f t="shared" si="4"/>
        <v>31820</v>
      </c>
      <c r="I79" s="11">
        <f t="shared" si="5"/>
        <v>30054</v>
      </c>
      <c r="J79" s="11">
        <f t="shared" si="6"/>
        <v>27410</v>
      </c>
      <c r="K79" s="11">
        <f t="shared" si="7"/>
        <v>2690611</v>
      </c>
    </row>
    <row r="80" spans="1:11" x14ac:dyDescent="0.25">
      <c r="A80" s="23">
        <v>640000</v>
      </c>
      <c r="B80" s="11">
        <f t="shared" si="0"/>
        <v>32325</v>
      </c>
      <c r="C80" s="11">
        <f t="shared" si="1"/>
        <v>30531</v>
      </c>
      <c r="D80" s="11">
        <f t="shared" si="2"/>
        <v>27845</v>
      </c>
      <c r="E80" s="11">
        <f t="shared" si="3"/>
        <v>2733319</v>
      </c>
      <c r="G80" s="23">
        <v>640000</v>
      </c>
      <c r="H80" s="11">
        <f t="shared" si="4"/>
        <v>32325</v>
      </c>
      <c r="I80" s="11">
        <f t="shared" si="5"/>
        <v>30531</v>
      </c>
      <c r="J80" s="11">
        <f t="shared" si="6"/>
        <v>27845</v>
      </c>
      <c r="K80" s="11">
        <f t="shared" si="7"/>
        <v>2733319</v>
      </c>
    </row>
    <row r="81" spans="1:11" x14ac:dyDescent="0.25">
      <c r="A81" s="23">
        <v>650000</v>
      </c>
      <c r="B81" s="11">
        <f t="shared" si="0"/>
        <v>32830</v>
      </c>
      <c r="C81" s="11">
        <f t="shared" si="1"/>
        <v>31008</v>
      </c>
      <c r="D81" s="11">
        <f t="shared" si="2"/>
        <v>28280</v>
      </c>
      <c r="E81" s="11">
        <f t="shared" si="3"/>
        <v>2776027</v>
      </c>
      <c r="G81" s="23">
        <v>650000</v>
      </c>
      <c r="H81" s="11">
        <f t="shared" si="4"/>
        <v>32830</v>
      </c>
      <c r="I81" s="11">
        <f t="shared" si="5"/>
        <v>31008</v>
      </c>
      <c r="J81" s="11">
        <f t="shared" si="6"/>
        <v>28280</v>
      </c>
      <c r="K81" s="11">
        <f t="shared" si="7"/>
        <v>2776027</v>
      </c>
    </row>
    <row r="82" spans="1:11" x14ac:dyDescent="0.25">
      <c r="A82" s="10">
        <v>660000</v>
      </c>
      <c r="B82" s="11">
        <f t="shared" si="0"/>
        <v>33335</v>
      </c>
      <c r="C82" s="11">
        <f t="shared" si="1"/>
        <v>31485</v>
      </c>
      <c r="D82" s="11">
        <f t="shared" si="2"/>
        <v>28715</v>
      </c>
      <c r="E82" s="11">
        <f t="shared" si="3"/>
        <v>2818735</v>
      </c>
      <c r="G82" s="10">
        <v>660000</v>
      </c>
      <c r="H82" s="11">
        <f t="shared" si="4"/>
        <v>33335</v>
      </c>
      <c r="I82" s="11">
        <f t="shared" si="5"/>
        <v>31485</v>
      </c>
      <c r="J82" s="11">
        <f t="shared" si="6"/>
        <v>28715</v>
      </c>
      <c r="K82" s="11">
        <f t="shared" si="7"/>
        <v>2818735</v>
      </c>
    </row>
    <row r="83" spans="1:11" x14ac:dyDescent="0.25">
      <c r="A83" s="23">
        <v>670000</v>
      </c>
      <c r="B83" s="11">
        <f t="shared" si="0"/>
        <v>33840</v>
      </c>
      <c r="C83" s="11">
        <f t="shared" si="1"/>
        <v>31962</v>
      </c>
      <c r="D83" s="11">
        <f t="shared" si="2"/>
        <v>29150</v>
      </c>
      <c r="E83" s="11">
        <f t="shared" si="3"/>
        <v>2861443</v>
      </c>
      <c r="G83" s="23">
        <v>670000</v>
      </c>
      <c r="H83" s="11">
        <f t="shared" si="4"/>
        <v>33840</v>
      </c>
      <c r="I83" s="11">
        <f t="shared" si="5"/>
        <v>31962</v>
      </c>
      <c r="J83" s="11">
        <f t="shared" si="6"/>
        <v>29150</v>
      </c>
      <c r="K83" s="11">
        <f t="shared" si="7"/>
        <v>2861443</v>
      </c>
    </row>
    <row r="84" spans="1:11" x14ac:dyDescent="0.25">
      <c r="A84" s="23">
        <v>680000</v>
      </c>
      <c r="B84" s="11">
        <f t="shared" si="0"/>
        <v>34345</v>
      </c>
      <c r="C84" s="11">
        <f t="shared" si="1"/>
        <v>32439</v>
      </c>
      <c r="D84" s="11">
        <f t="shared" si="2"/>
        <v>29585</v>
      </c>
      <c r="E84" s="11">
        <f t="shared" si="3"/>
        <v>2904151</v>
      </c>
      <c r="G84" s="23">
        <v>680000</v>
      </c>
      <c r="H84" s="11">
        <f t="shared" si="4"/>
        <v>34345</v>
      </c>
      <c r="I84" s="11">
        <f t="shared" si="5"/>
        <v>32439</v>
      </c>
      <c r="J84" s="11">
        <f t="shared" si="6"/>
        <v>29585</v>
      </c>
      <c r="K84" s="11">
        <f t="shared" si="7"/>
        <v>2904151</v>
      </c>
    </row>
    <row r="85" spans="1:11" x14ac:dyDescent="0.25">
      <c r="A85" s="10">
        <v>690000</v>
      </c>
      <c r="B85" s="11">
        <f t="shared" si="0"/>
        <v>34850</v>
      </c>
      <c r="C85" s="11">
        <f t="shared" si="1"/>
        <v>32916</v>
      </c>
      <c r="D85" s="11">
        <f t="shared" si="2"/>
        <v>30020</v>
      </c>
      <c r="E85" s="11">
        <f t="shared" si="3"/>
        <v>2946859</v>
      </c>
      <c r="G85" s="10">
        <v>690000</v>
      </c>
      <c r="H85" s="11">
        <f t="shared" si="4"/>
        <v>34850</v>
      </c>
      <c r="I85" s="11">
        <f t="shared" si="5"/>
        <v>32916</v>
      </c>
      <c r="J85" s="11">
        <f t="shared" si="6"/>
        <v>30020</v>
      </c>
      <c r="K85" s="11">
        <f t="shared" si="7"/>
        <v>2946859</v>
      </c>
    </row>
    <row r="86" spans="1:11" x14ac:dyDescent="0.25">
      <c r="A86" s="10">
        <v>700000</v>
      </c>
      <c r="B86" s="11">
        <f t="shared" si="0"/>
        <v>35355</v>
      </c>
      <c r="C86" s="11">
        <f t="shared" si="1"/>
        <v>33393</v>
      </c>
      <c r="D86" s="11">
        <f t="shared" si="2"/>
        <v>30455</v>
      </c>
      <c r="E86" s="11">
        <f t="shared" si="3"/>
        <v>2989567</v>
      </c>
      <c r="G86" s="10">
        <v>700000</v>
      </c>
      <c r="H86" s="11">
        <f t="shared" si="4"/>
        <v>35355</v>
      </c>
      <c r="I86" s="11">
        <f t="shared" si="5"/>
        <v>33393</v>
      </c>
      <c r="J86" s="11">
        <f t="shared" si="6"/>
        <v>30455</v>
      </c>
      <c r="K86" s="11">
        <f t="shared" si="7"/>
        <v>2989567</v>
      </c>
    </row>
    <row r="87" spans="1:11" x14ac:dyDescent="0.25">
      <c r="A87" s="23">
        <v>710000</v>
      </c>
      <c r="B87" s="11">
        <f t="shared" si="0"/>
        <v>35860</v>
      </c>
      <c r="C87" s="11">
        <f t="shared" si="1"/>
        <v>33870</v>
      </c>
      <c r="D87" s="11">
        <f t="shared" si="2"/>
        <v>30890</v>
      </c>
      <c r="E87" s="11">
        <f t="shared" si="3"/>
        <v>3032275</v>
      </c>
      <c r="G87" s="23">
        <v>710000</v>
      </c>
      <c r="H87" s="11">
        <f t="shared" si="4"/>
        <v>35860</v>
      </c>
      <c r="I87" s="11">
        <f t="shared" si="5"/>
        <v>33870</v>
      </c>
      <c r="J87" s="11">
        <f t="shared" si="6"/>
        <v>30890</v>
      </c>
      <c r="K87" s="11">
        <f t="shared" si="7"/>
        <v>3032275</v>
      </c>
    </row>
    <row r="88" spans="1:11" x14ac:dyDescent="0.25">
      <c r="A88" s="23">
        <v>720000</v>
      </c>
      <c r="B88" s="11">
        <f t="shared" si="0"/>
        <v>36365</v>
      </c>
      <c r="C88" s="11">
        <f t="shared" si="1"/>
        <v>34347</v>
      </c>
      <c r="D88" s="11">
        <f t="shared" si="2"/>
        <v>31325</v>
      </c>
      <c r="E88" s="11">
        <f t="shared" si="3"/>
        <v>3074983</v>
      </c>
      <c r="G88" s="23">
        <v>720000</v>
      </c>
      <c r="H88" s="11">
        <f t="shared" si="4"/>
        <v>36365</v>
      </c>
      <c r="I88" s="11">
        <f t="shared" si="5"/>
        <v>34347</v>
      </c>
      <c r="J88" s="11">
        <f t="shared" si="6"/>
        <v>31325</v>
      </c>
      <c r="K88" s="11">
        <f t="shared" si="7"/>
        <v>3074983</v>
      </c>
    </row>
    <row r="89" spans="1:11" x14ac:dyDescent="0.25">
      <c r="A89" s="10">
        <v>730000</v>
      </c>
      <c r="B89" s="11">
        <f t="shared" si="0"/>
        <v>36870</v>
      </c>
      <c r="C89" s="11">
        <f t="shared" si="1"/>
        <v>34824</v>
      </c>
      <c r="D89" s="11">
        <f t="shared" si="2"/>
        <v>31760</v>
      </c>
      <c r="E89" s="11">
        <f t="shared" si="3"/>
        <v>3117691</v>
      </c>
      <c r="G89" s="10">
        <v>730000</v>
      </c>
      <c r="H89" s="11">
        <f t="shared" si="4"/>
        <v>36870</v>
      </c>
      <c r="I89" s="11">
        <f t="shared" si="5"/>
        <v>34824</v>
      </c>
      <c r="J89" s="11">
        <f t="shared" si="6"/>
        <v>31760</v>
      </c>
      <c r="K89" s="11">
        <f t="shared" si="7"/>
        <v>3117691</v>
      </c>
    </row>
    <row r="90" spans="1:11" x14ac:dyDescent="0.25">
      <c r="A90" s="23">
        <v>740000</v>
      </c>
      <c r="B90" s="11">
        <f t="shared" si="0"/>
        <v>37375</v>
      </c>
      <c r="C90" s="11">
        <f t="shared" si="1"/>
        <v>35301</v>
      </c>
      <c r="D90" s="11">
        <f t="shared" si="2"/>
        <v>32195</v>
      </c>
      <c r="E90" s="11">
        <f t="shared" si="3"/>
        <v>3160399</v>
      </c>
      <c r="G90" s="23">
        <v>740000</v>
      </c>
      <c r="H90" s="11">
        <f t="shared" si="4"/>
        <v>37375</v>
      </c>
      <c r="I90" s="11">
        <f t="shared" si="5"/>
        <v>35301</v>
      </c>
      <c r="J90" s="11">
        <f t="shared" si="6"/>
        <v>32195</v>
      </c>
      <c r="K90" s="11">
        <f t="shared" si="7"/>
        <v>3160399</v>
      </c>
    </row>
    <row r="91" spans="1:11" x14ac:dyDescent="0.25">
      <c r="A91" s="23">
        <v>750000</v>
      </c>
      <c r="B91" s="11">
        <f t="shared" si="0"/>
        <v>37880</v>
      </c>
      <c r="C91" s="11">
        <f t="shared" si="1"/>
        <v>35778</v>
      </c>
      <c r="D91" s="11">
        <f t="shared" si="2"/>
        <v>32630</v>
      </c>
      <c r="E91" s="11">
        <f t="shared" si="3"/>
        <v>3203107</v>
      </c>
      <c r="G91" s="23">
        <v>750000</v>
      </c>
      <c r="H91" s="11">
        <f t="shared" si="4"/>
        <v>37880</v>
      </c>
      <c r="I91" s="11">
        <f t="shared" si="5"/>
        <v>35778</v>
      </c>
      <c r="J91" s="11">
        <f t="shared" si="6"/>
        <v>32630</v>
      </c>
      <c r="K91" s="11">
        <f t="shared" si="7"/>
        <v>3203107</v>
      </c>
    </row>
    <row r="92" spans="1:11" x14ac:dyDescent="0.25">
      <c r="A92" s="10">
        <v>760000</v>
      </c>
      <c r="B92" s="11">
        <f t="shared" ref="B92:B116" si="8">B91+505</f>
        <v>38385</v>
      </c>
      <c r="C92" s="11">
        <f t="shared" ref="C92:C116" si="9">C91+477</f>
        <v>36255</v>
      </c>
      <c r="D92" s="11">
        <f t="shared" ref="D92:D116" si="10">D91+435</f>
        <v>33065</v>
      </c>
      <c r="E92" s="11">
        <f t="shared" ref="E92:E116" si="11">E91+42708</f>
        <v>3245815</v>
      </c>
      <c r="G92" s="10">
        <v>760000</v>
      </c>
      <c r="H92" s="11">
        <f t="shared" ref="H92:H116" si="12">H91+505</f>
        <v>38385</v>
      </c>
      <c r="I92" s="11">
        <f t="shared" ref="I92:I116" si="13">I91+477</f>
        <v>36255</v>
      </c>
      <c r="J92" s="11">
        <f t="shared" ref="J92:J116" si="14">J91+435</f>
        <v>33065</v>
      </c>
      <c r="K92" s="11">
        <f t="shared" ref="K92:K116" si="15">K91+42708</f>
        <v>3245815</v>
      </c>
    </row>
    <row r="93" spans="1:11" x14ac:dyDescent="0.25">
      <c r="A93" s="23">
        <v>770000</v>
      </c>
      <c r="B93" s="11">
        <f t="shared" si="8"/>
        <v>38890</v>
      </c>
      <c r="C93" s="11">
        <f t="shared" si="9"/>
        <v>36732</v>
      </c>
      <c r="D93" s="11">
        <f t="shared" si="10"/>
        <v>33500</v>
      </c>
      <c r="E93" s="11">
        <f t="shared" si="11"/>
        <v>3288523</v>
      </c>
      <c r="G93" s="23">
        <v>770000</v>
      </c>
      <c r="H93" s="11">
        <f t="shared" si="12"/>
        <v>38890</v>
      </c>
      <c r="I93" s="11">
        <f t="shared" si="13"/>
        <v>36732</v>
      </c>
      <c r="J93" s="11">
        <f t="shared" si="14"/>
        <v>33500</v>
      </c>
      <c r="K93" s="11">
        <f t="shared" si="15"/>
        <v>3288523</v>
      </c>
    </row>
    <row r="94" spans="1:11" x14ac:dyDescent="0.25">
      <c r="A94" s="23">
        <v>780000</v>
      </c>
      <c r="B94" s="11">
        <f t="shared" si="8"/>
        <v>39395</v>
      </c>
      <c r="C94" s="11">
        <f t="shared" si="9"/>
        <v>37209</v>
      </c>
      <c r="D94" s="11">
        <f t="shared" si="10"/>
        <v>33935</v>
      </c>
      <c r="E94" s="11">
        <f t="shared" si="11"/>
        <v>3331231</v>
      </c>
      <c r="G94" s="23">
        <v>780000</v>
      </c>
      <c r="H94" s="11">
        <f t="shared" si="12"/>
        <v>39395</v>
      </c>
      <c r="I94" s="11">
        <f t="shared" si="13"/>
        <v>37209</v>
      </c>
      <c r="J94" s="11">
        <f t="shared" si="14"/>
        <v>33935</v>
      </c>
      <c r="K94" s="11">
        <f t="shared" si="15"/>
        <v>3331231</v>
      </c>
    </row>
    <row r="95" spans="1:11" x14ac:dyDescent="0.25">
      <c r="A95" s="10">
        <v>790000</v>
      </c>
      <c r="B95" s="11">
        <f t="shared" si="8"/>
        <v>39900</v>
      </c>
      <c r="C95" s="11">
        <f t="shared" si="9"/>
        <v>37686</v>
      </c>
      <c r="D95" s="11">
        <f t="shared" si="10"/>
        <v>34370</v>
      </c>
      <c r="E95" s="11">
        <f t="shared" si="11"/>
        <v>3373939</v>
      </c>
      <c r="G95" s="10">
        <v>790000</v>
      </c>
      <c r="H95" s="11">
        <f t="shared" si="12"/>
        <v>39900</v>
      </c>
      <c r="I95" s="11">
        <f t="shared" si="13"/>
        <v>37686</v>
      </c>
      <c r="J95" s="11">
        <f t="shared" si="14"/>
        <v>34370</v>
      </c>
      <c r="K95" s="11">
        <f t="shared" si="15"/>
        <v>3373939</v>
      </c>
    </row>
    <row r="96" spans="1:11" x14ac:dyDescent="0.25">
      <c r="A96" s="10">
        <v>800000</v>
      </c>
      <c r="B96" s="11">
        <f t="shared" si="8"/>
        <v>40405</v>
      </c>
      <c r="C96" s="11">
        <f t="shared" si="9"/>
        <v>38163</v>
      </c>
      <c r="D96" s="11">
        <f t="shared" si="10"/>
        <v>34805</v>
      </c>
      <c r="E96" s="11">
        <f t="shared" si="11"/>
        <v>3416647</v>
      </c>
      <c r="G96" s="10">
        <v>800000</v>
      </c>
      <c r="H96" s="11">
        <f t="shared" si="12"/>
        <v>40405</v>
      </c>
      <c r="I96" s="11">
        <f t="shared" si="13"/>
        <v>38163</v>
      </c>
      <c r="J96" s="11">
        <f t="shared" si="14"/>
        <v>34805</v>
      </c>
      <c r="K96" s="11">
        <f t="shared" si="15"/>
        <v>3416647</v>
      </c>
    </row>
    <row r="97" spans="1:11" x14ac:dyDescent="0.25">
      <c r="A97" s="23">
        <v>810000</v>
      </c>
      <c r="B97" s="11">
        <f t="shared" si="8"/>
        <v>40910</v>
      </c>
      <c r="C97" s="11">
        <f t="shared" si="9"/>
        <v>38640</v>
      </c>
      <c r="D97" s="11">
        <f t="shared" si="10"/>
        <v>35240</v>
      </c>
      <c r="E97" s="11">
        <f t="shared" si="11"/>
        <v>3459355</v>
      </c>
      <c r="G97" s="23">
        <v>810000</v>
      </c>
      <c r="H97" s="11">
        <f t="shared" si="12"/>
        <v>40910</v>
      </c>
      <c r="I97" s="11">
        <f t="shared" si="13"/>
        <v>38640</v>
      </c>
      <c r="J97" s="11">
        <f t="shared" si="14"/>
        <v>35240</v>
      </c>
      <c r="K97" s="11">
        <f t="shared" si="15"/>
        <v>3459355</v>
      </c>
    </row>
    <row r="98" spans="1:11" x14ac:dyDescent="0.25">
      <c r="A98" s="23">
        <v>820000</v>
      </c>
      <c r="B98" s="11">
        <f t="shared" si="8"/>
        <v>41415</v>
      </c>
      <c r="C98" s="11">
        <f t="shared" si="9"/>
        <v>39117</v>
      </c>
      <c r="D98" s="11">
        <f t="shared" si="10"/>
        <v>35675</v>
      </c>
      <c r="E98" s="11">
        <f t="shared" si="11"/>
        <v>3502063</v>
      </c>
      <c r="G98" s="23">
        <v>820000</v>
      </c>
      <c r="H98" s="11">
        <f t="shared" si="12"/>
        <v>41415</v>
      </c>
      <c r="I98" s="11">
        <f t="shared" si="13"/>
        <v>39117</v>
      </c>
      <c r="J98" s="11">
        <f t="shared" si="14"/>
        <v>35675</v>
      </c>
      <c r="K98" s="11">
        <f t="shared" si="15"/>
        <v>3502063</v>
      </c>
    </row>
    <row r="99" spans="1:11" x14ac:dyDescent="0.25">
      <c r="A99" s="10">
        <v>830000</v>
      </c>
      <c r="B99" s="11">
        <f t="shared" si="8"/>
        <v>41920</v>
      </c>
      <c r="C99" s="11">
        <f t="shared" si="9"/>
        <v>39594</v>
      </c>
      <c r="D99" s="11">
        <f t="shared" si="10"/>
        <v>36110</v>
      </c>
      <c r="E99" s="11">
        <f t="shared" si="11"/>
        <v>3544771</v>
      </c>
      <c r="G99" s="10">
        <v>830000</v>
      </c>
      <c r="H99" s="11">
        <f t="shared" si="12"/>
        <v>41920</v>
      </c>
      <c r="I99" s="11">
        <f t="shared" si="13"/>
        <v>39594</v>
      </c>
      <c r="J99" s="11">
        <f t="shared" si="14"/>
        <v>36110</v>
      </c>
      <c r="K99" s="11">
        <f t="shared" si="15"/>
        <v>3544771</v>
      </c>
    </row>
    <row r="100" spans="1:11" x14ac:dyDescent="0.25">
      <c r="A100" s="23">
        <v>840000</v>
      </c>
      <c r="B100" s="11">
        <f t="shared" si="8"/>
        <v>42425</v>
      </c>
      <c r="C100" s="11">
        <f t="shared" si="9"/>
        <v>40071</v>
      </c>
      <c r="D100" s="11">
        <f t="shared" si="10"/>
        <v>36545</v>
      </c>
      <c r="E100" s="11">
        <f t="shared" si="11"/>
        <v>3587479</v>
      </c>
      <c r="G100" s="23">
        <v>840000</v>
      </c>
      <c r="H100" s="11">
        <f t="shared" si="12"/>
        <v>42425</v>
      </c>
      <c r="I100" s="11">
        <f t="shared" si="13"/>
        <v>40071</v>
      </c>
      <c r="J100" s="11">
        <f t="shared" si="14"/>
        <v>36545</v>
      </c>
      <c r="K100" s="11">
        <f t="shared" si="15"/>
        <v>3587479</v>
      </c>
    </row>
    <row r="101" spans="1:11" x14ac:dyDescent="0.25">
      <c r="A101" s="23">
        <v>850000</v>
      </c>
      <c r="B101" s="11">
        <f t="shared" si="8"/>
        <v>42930</v>
      </c>
      <c r="C101" s="11">
        <f t="shared" si="9"/>
        <v>40548</v>
      </c>
      <c r="D101" s="11">
        <f t="shared" si="10"/>
        <v>36980</v>
      </c>
      <c r="E101" s="11">
        <f t="shared" si="11"/>
        <v>3630187</v>
      </c>
      <c r="G101" s="23">
        <v>850000</v>
      </c>
      <c r="H101" s="11">
        <f t="shared" si="12"/>
        <v>42930</v>
      </c>
      <c r="I101" s="11">
        <f t="shared" si="13"/>
        <v>40548</v>
      </c>
      <c r="J101" s="11">
        <f t="shared" si="14"/>
        <v>36980</v>
      </c>
      <c r="K101" s="11">
        <f t="shared" si="15"/>
        <v>3630187</v>
      </c>
    </row>
    <row r="102" spans="1:11" x14ac:dyDescent="0.25">
      <c r="A102" s="10">
        <v>860000</v>
      </c>
      <c r="B102" s="11">
        <f t="shared" si="8"/>
        <v>43435</v>
      </c>
      <c r="C102" s="11">
        <f t="shared" si="9"/>
        <v>41025</v>
      </c>
      <c r="D102" s="11">
        <f t="shared" si="10"/>
        <v>37415</v>
      </c>
      <c r="E102" s="11">
        <f t="shared" si="11"/>
        <v>3672895</v>
      </c>
      <c r="G102" s="10">
        <v>860000</v>
      </c>
      <c r="H102" s="11">
        <f t="shared" si="12"/>
        <v>43435</v>
      </c>
      <c r="I102" s="11">
        <f t="shared" si="13"/>
        <v>41025</v>
      </c>
      <c r="J102" s="11">
        <f t="shared" si="14"/>
        <v>37415</v>
      </c>
      <c r="K102" s="11">
        <f t="shared" si="15"/>
        <v>3672895</v>
      </c>
    </row>
    <row r="103" spans="1:11" x14ac:dyDescent="0.25">
      <c r="A103" s="23">
        <v>870000</v>
      </c>
      <c r="B103" s="11">
        <f t="shared" si="8"/>
        <v>43940</v>
      </c>
      <c r="C103" s="11">
        <f t="shared" si="9"/>
        <v>41502</v>
      </c>
      <c r="D103" s="11">
        <f t="shared" si="10"/>
        <v>37850</v>
      </c>
      <c r="E103" s="11">
        <f t="shared" si="11"/>
        <v>3715603</v>
      </c>
      <c r="G103" s="23">
        <v>870000</v>
      </c>
      <c r="H103" s="11">
        <f t="shared" si="12"/>
        <v>43940</v>
      </c>
      <c r="I103" s="11">
        <f t="shared" si="13"/>
        <v>41502</v>
      </c>
      <c r="J103" s="11">
        <f t="shared" si="14"/>
        <v>37850</v>
      </c>
      <c r="K103" s="11">
        <f t="shared" si="15"/>
        <v>3715603</v>
      </c>
    </row>
    <row r="104" spans="1:11" x14ac:dyDescent="0.25">
      <c r="A104" s="23">
        <v>880000</v>
      </c>
      <c r="B104" s="11">
        <f t="shared" si="8"/>
        <v>44445</v>
      </c>
      <c r="C104" s="11">
        <f t="shared" si="9"/>
        <v>41979</v>
      </c>
      <c r="D104" s="11">
        <f t="shared" si="10"/>
        <v>38285</v>
      </c>
      <c r="E104" s="11">
        <f t="shared" si="11"/>
        <v>3758311</v>
      </c>
      <c r="G104" s="23">
        <v>880000</v>
      </c>
      <c r="H104" s="11">
        <f t="shared" si="12"/>
        <v>44445</v>
      </c>
      <c r="I104" s="11">
        <f t="shared" si="13"/>
        <v>41979</v>
      </c>
      <c r="J104" s="11">
        <f t="shared" si="14"/>
        <v>38285</v>
      </c>
      <c r="K104" s="11">
        <f t="shared" si="15"/>
        <v>3758311</v>
      </c>
    </row>
    <row r="105" spans="1:11" x14ac:dyDescent="0.25">
      <c r="A105" s="10">
        <v>890000</v>
      </c>
      <c r="B105" s="11">
        <f t="shared" si="8"/>
        <v>44950</v>
      </c>
      <c r="C105" s="11">
        <f t="shared" si="9"/>
        <v>42456</v>
      </c>
      <c r="D105" s="11">
        <f t="shared" si="10"/>
        <v>38720</v>
      </c>
      <c r="E105" s="11">
        <f t="shared" si="11"/>
        <v>3801019</v>
      </c>
      <c r="G105" s="10">
        <v>890000</v>
      </c>
      <c r="H105" s="11">
        <f t="shared" si="12"/>
        <v>44950</v>
      </c>
      <c r="I105" s="11">
        <f t="shared" si="13"/>
        <v>42456</v>
      </c>
      <c r="J105" s="11">
        <f t="shared" si="14"/>
        <v>38720</v>
      </c>
      <c r="K105" s="11">
        <f t="shared" si="15"/>
        <v>3801019</v>
      </c>
    </row>
    <row r="106" spans="1:11" x14ac:dyDescent="0.25">
      <c r="A106" s="10">
        <v>900000</v>
      </c>
      <c r="B106" s="11">
        <f t="shared" si="8"/>
        <v>45455</v>
      </c>
      <c r="C106" s="11">
        <f t="shared" si="9"/>
        <v>42933</v>
      </c>
      <c r="D106" s="11">
        <f t="shared" si="10"/>
        <v>39155</v>
      </c>
      <c r="E106" s="11">
        <f t="shared" si="11"/>
        <v>3843727</v>
      </c>
      <c r="G106" s="10">
        <v>900000</v>
      </c>
      <c r="H106" s="11">
        <f t="shared" si="12"/>
        <v>45455</v>
      </c>
      <c r="I106" s="11">
        <f t="shared" si="13"/>
        <v>42933</v>
      </c>
      <c r="J106" s="11">
        <f t="shared" si="14"/>
        <v>39155</v>
      </c>
      <c r="K106" s="11">
        <f t="shared" si="15"/>
        <v>3843727</v>
      </c>
    </row>
    <row r="107" spans="1:11" x14ac:dyDescent="0.25">
      <c r="A107" s="23">
        <v>910000</v>
      </c>
      <c r="B107" s="11">
        <f t="shared" si="8"/>
        <v>45960</v>
      </c>
      <c r="C107" s="11">
        <f t="shared" si="9"/>
        <v>43410</v>
      </c>
      <c r="D107" s="11">
        <f t="shared" si="10"/>
        <v>39590</v>
      </c>
      <c r="E107" s="11">
        <f t="shared" si="11"/>
        <v>3886435</v>
      </c>
      <c r="G107" s="23">
        <v>910000</v>
      </c>
      <c r="H107" s="11">
        <f t="shared" si="12"/>
        <v>45960</v>
      </c>
      <c r="I107" s="11">
        <f t="shared" si="13"/>
        <v>43410</v>
      </c>
      <c r="J107" s="11">
        <f t="shared" si="14"/>
        <v>39590</v>
      </c>
      <c r="K107" s="11">
        <f t="shared" si="15"/>
        <v>3886435</v>
      </c>
    </row>
    <row r="108" spans="1:11" x14ac:dyDescent="0.25">
      <c r="A108" s="23">
        <v>920000</v>
      </c>
      <c r="B108" s="11">
        <f t="shared" si="8"/>
        <v>46465</v>
      </c>
      <c r="C108" s="11">
        <f t="shared" si="9"/>
        <v>43887</v>
      </c>
      <c r="D108" s="11">
        <f t="shared" si="10"/>
        <v>40025</v>
      </c>
      <c r="E108" s="11">
        <f t="shared" si="11"/>
        <v>3929143</v>
      </c>
      <c r="G108" s="23">
        <v>920000</v>
      </c>
      <c r="H108" s="11">
        <f t="shared" si="12"/>
        <v>46465</v>
      </c>
      <c r="I108" s="11">
        <f t="shared" si="13"/>
        <v>43887</v>
      </c>
      <c r="J108" s="11">
        <f t="shared" si="14"/>
        <v>40025</v>
      </c>
      <c r="K108" s="11">
        <f t="shared" si="15"/>
        <v>3929143</v>
      </c>
    </row>
    <row r="109" spans="1:11" x14ac:dyDescent="0.25">
      <c r="A109" s="10">
        <v>930000</v>
      </c>
      <c r="B109" s="11">
        <f t="shared" si="8"/>
        <v>46970</v>
      </c>
      <c r="C109" s="11">
        <f t="shared" si="9"/>
        <v>44364</v>
      </c>
      <c r="D109" s="11">
        <f t="shared" si="10"/>
        <v>40460</v>
      </c>
      <c r="E109" s="11">
        <f t="shared" si="11"/>
        <v>3971851</v>
      </c>
      <c r="G109" s="10">
        <v>930000</v>
      </c>
      <c r="H109" s="11">
        <f t="shared" si="12"/>
        <v>46970</v>
      </c>
      <c r="I109" s="11">
        <f t="shared" si="13"/>
        <v>44364</v>
      </c>
      <c r="J109" s="11">
        <f t="shared" si="14"/>
        <v>40460</v>
      </c>
      <c r="K109" s="11">
        <f t="shared" si="15"/>
        <v>3971851</v>
      </c>
    </row>
    <row r="110" spans="1:11" x14ac:dyDescent="0.25">
      <c r="A110" s="23">
        <v>940000</v>
      </c>
      <c r="B110" s="11">
        <f t="shared" si="8"/>
        <v>47475</v>
      </c>
      <c r="C110" s="11">
        <f t="shared" si="9"/>
        <v>44841</v>
      </c>
      <c r="D110" s="11">
        <f t="shared" si="10"/>
        <v>40895</v>
      </c>
      <c r="E110" s="11">
        <f t="shared" si="11"/>
        <v>4014559</v>
      </c>
      <c r="G110" s="23">
        <v>940000</v>
      </c>
      <c r="H110" s="11">
        <f t="shared" si="12"/>
        <v>47475</v>
      </c>
      <c r="I110" s="11">
        <f t="shared" si="13"/>
        <v>44841</v>
      </c>
      <c r="J110" s="11">
        <f t="shared" si="14"/>
        <v>40895</v>
      </c>
      <c r="K110" s="11">
        <f t="shared" si="15"/>
        <v>4014559</v>
      </c>
    </row>
    <row r="111" spans="1:11" x14ac:dyDescent="0.25">
      <c r="A111" s="23">
        <v>950000</v>
      </c>
      <c r="B111" s="11">
        <f t="shared" si="8"/>
        <v>47980</v>
      </c>
      <c r="C111" s="11">
        <f t="shared" si="9"/>
        <v>45318</v>
      </c>
      <c r="D111" s="11">
        <f t="shared" si="10"/>
        <v>41330</v>
      </c>
      <c r="E111" s="11">
        <f t="shared" si="11"/>
        <v>4057267</v>
      </c>
      <c r="G111" s="23">
        <v>950000</v>
      </c>
      <c r="H111" s="11">
        <f t="shared" si="12"/>
        <v>47980</v>
      </c>
      <c r="I111" s="11">
        <f t="shared" si="13"/>
        <v>45318</v>
      </c>
      <c r="J111" s="11">
        <f t="shared" si="14"/>
        <v>41330</v>
      </c>
      <c r="K111" s="11">
        <f t="shared" si="15"/>
        <v>4057267</v>
      </c>
    </row>
    <row r="112" spans="1:11" x14ac:dyDescent="0.25">
      <c r="A112" s="10">
        <v>960000</v>
      </c>
      <c r="B112" s="11">
        <f t="shared" si="8"/>
        <v>48485</v>
      </c>
      <c r="C112" s="11">
        <f t="shared" si="9"/>
        <v>45795</v>
      </c>
      <c r="D112" s="11">
        <f t="shared" si="10"/>
        <v>41765</v>
      </c>
      <c r="E112" s="11">
        <f t="shared" si="11"/>
        <v>4099975</v>
      </c>
      <c r="G112" s="10">
        <v>960000</v>
      </c>
      <c r="H112" s="11">
        <f t="shared" si="12"/>
        <v>48485</v>
      </c>
      <c r="I112" s="11">
        <f t="shared" si="13"/>
        <v>45795</v>
      </c>
      <c r="J112" s="11">
        <f t="shared" si="14"/>
        <v>41765</v>
      </c>
      <c r="K112" s="11">
        <f t="shared" si="15"/>
        <v>4099975</v>
      </c>
    </row>
    <row r="113" spans="1:11" x14ac:dyDescent="0.25">
      <c r="A113" s="23">
        <v>970000</v>
      </c>
      <c r="B113" s="11">
        <f t="shared" si="8"/>
        <v>48990</v>
      </c>
      <c r="C113" s="11">
        <f t="shared" si="9"/>
        <v>46272</v>
      </c>
      <c r="D113" s="11">
        <f t="shared" si="10"/>
        <v>42200</v>
      </c>
      <c r="E113" s="11">
        <f t="shared" si="11"/>
        <v>4142683</v>
      </c>
      <c r="G113" s="23">
        <v>970000</v>
      </c>
      <c r="H113" s="11">
        <f t="shared" si="12"/>
        <v>48990</v>
      </c>
      <c r="I113" s="11">
        <f t="shared" si="13"/>
        <v>46272</v>
      </c>
      <c r="J113" s="11">
        <f t="shared" si="14"/>
        <v>42200</v>
      </c>
      <c r="K113" s="11">
        <f t="shared" si="15"/>
        <v>4142683</v>
      </c>
    </row>
    <row r="114" spans="1:11" x14ac:dyDescent="0.25">
      <c r="A114" s="23">
        <v>980000</v>
      </c>
      <c r="B114" s="11">
        <f t="shared" si="8"/>
        <v>49495</v>
      </c>
      <c r="C114" s="11">
        <f t="shared" si="9"/>
        <v>46749</v>
      </c>
      <c r="D114" s="11">
        <f t="shared" si="10"/>
        <v>42635</v>
      </c>
      <c r="E114" s="11">
        <f t="shared" si="11"/>
        <v>4185391</v>
      </c>
      <c r="G114" s="23">
        <v>980000</v>
      </c>
      <c r="H114" s="11">
        <f t="shared" si="12"/>
        <v>49495</v>
      </c>
      <c r="I114" s="11">
        <f t="shared" si="13"/>
        <v>46749</v>
      </c>
      <c r="J114" s="11">
        <f t="shared" si="14"/>
        <v>42635</v>
      </c>
      <c r="K114" s="11">
        <f t="shared" si="15"/>
        <v>4185391</v>
      </c>
    </row>
    <row r="115" spans="1:11" x14ac:dyDescent="0.25">
      <c r="A115" s="10">
        <v>990000</v>
      </c>
      <c r="B115" s="11">
        <f t="shared" si="8"/>
        <v>50000</v>
      </c>
      <c r="C115" s="11">
        <f t="shared" si="9"/>
        <v>47226</v>
      </c>
      <c r="D115" s="11">
        <f t="shared" si="10"/>
        <v>43070</v>
      </c>
      <c r="E115" s="11">
        <f t="shared" si="11"/>
        <v>4228099</v>
      </c>
      <c r="G115" s="10">
        <v>990000</v>
      </c>
      <c r="H115" s="11">
        <f t="shared" si="12"/>
        <v>50000</v>
      </c>
      <c r="I115" s="11">
        <f t="shared" si="13"/>
        <v>47226</v>
      </c>
      <c r="J115" s="11">
        <f t="shared" si="14"/>
        <v>43070</v>
      </c>
      <c r="K115" s="11">
        <f t="shared" si="15"/>
        <v>4228099</v>
      </c>
    </row>
    <row r="116" spans="1:11" x14ac:dyDescent="0.25">
      <c r="A116" s="10">
        <v>1000000</v>
      </c>
      <c r="B116" s="11">
        <f t="shared" si="8"/>
        <v>50505</v>
      </c>
      <c r="C116" s="11">
        <f t="shared" si="9"/>
        <v>47703</v>
      </c>
      <c r="D116" s="11">
        <f t="shared" si="10"/>
        <v>43505</v>
      </c>
      <c r="E116" s="11">
        <f t="shared" si="11"/>
        <v>4270807</v>
      </c>
      <c r="G116" s="10">
        <v>1000000</v>
      </c>
      <c r="H116" s="11">
        <f t="shared" si="12"/>
        <v>50505</v>
      </c>
      <c r="I116" s="11">
        <f t="shared" si="13"/>
        <v>47703</v>
      </c>
      <c r="J116" s="11">
        <f t="shared" si="14"/>
        <v>43505</v>
      </c>
      <c r="K116" s="11">
        <f t="shared" si="15"/>
        <v>4270807</v>
      </c>
    </row>
    <row r="117" spans="1:11" x14ac:dyDescent="0.25">
      <c r="A117" s="24"/>
    </row>
    <row r="118" spans="1:11" x14ac:dyDescent="0.25">
      <c r="A118" s="24"/>
    </row>
    <row r="119" spans="1:11" x14ac:dyDescent="0.25">
      <c r="A119" s="6"/>
    </row>
    <row r="120" spans="1:11" x14ac:dyDescent="0.25">
      <c r="A120" s="24"/>
    </row>
    <row r="121" spans="1:11" x14ac:dyDescent="0.25">
      <c r="A121" s="24"/>
    </row>
    <row r="122" spans="1:11" x14ac:dyDescent="0.25">
      <c r="A122" s="6"/>
    </row>
    <row r="123" spans="1:11" x14ac:dyDescent="0.25">
      <c r="A123" s="24"/>
    </row>
    <row r="124" spans="1:11" x14ac:dyDescent="0.25">
      <c r="A124" s="24"/>
    </row>
  </sheetData>
  <mergeCells count="2">
    <mergeCell ref="G1:K1"/>
    <mergeCell ref="A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topLeftCell="A2" workbookViewId="0">
      <selection activeCell="B12" sqref="B12:F12"/>
    </sheetView>
  </sheetViews>
  <sheetFormatPr defaultRowHeight="15" x14ac:dyDescent="0.25"/>
  <cols>
    <col min="1" max="1" width="3.85546875" customWidth="1"/>
    <col min="2" max="2" width="47.140625" customWidth="1"/>
    <col min="3" max="3" width="9" customWidth="1"/>
    <col min="4" max="4" width="19.42578125" customWidth="1"/>
    <col min="5" max="5" width="5.42578125" hidden="1" customWidth="1"/>
    <col min="6" max="6" width="17.7109375" customWidth="1"/>
  </cols>
  <sheetData>
    <row r="1" spans="1:6" hidden="1" x14ac:dyDescent="0.25"/>
    <row r="2" spans="1:6" s="5" customFormat="1" x14ac:dyDescent="0.25">
      <c r="B2" s="62" t="s">
        <v>6</v>
      </c>
      <c r="C2" s="62"/>
      <c r="D2" s="129" t="s">
        <v>7</v>
      </c>
      <c r="E2" s="119"/>
      <c r="F2" s="119"/>
    </row>
    <row r="3" spans="1:6" s="5" customFormat="1" ht="56.25" customHeight="1" x14ac:dyDescent="0.25">
      <c r="A3" s="72"/>
      <c r="B3" s="73" t="s">
        <v>8</v>
      </c>
      <c r="C3" s="72"/>
      <c r="D3" s="131">
        <f>Заявление!A9</f>
        <v>0</v>
      </c>
      <c r="E3" s="131"/>
      <c r="F3" s="127"/>
    </row>
    <row r="4" spans="1:6" s="68" customFormat="1" ht="186" customHeight="1" x14ac:dyDescent="0.25">
      <c r="A4" s="72"/>
      <c r="B4" s="71" t="str">
        <f>LOOKUP(Заявление!E9,Справочники!N2:N5,Справочники!P2:P5)</f>
        <v>220072,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белорусских рублях (BYN) № BY29AKBB30120274618305300000 в ЦБУ 514 ОАО "АСБ Беларусбанк" г. Минска, БИК AKBB BY2X</v>
      </c>
      <c r="C4" s="71"/>
      <c r="D4" s="155">
        <f>'Счет-фактура'!D11:E11</f>
        <v>0</v>
      </c>
      <c r="E4" s="156"/>
      <c r="F4" s="157"/>
    </row>
    <row r="5" spans="1:6" s="68" customFormat="1" ht="15" customHeight="1" x14ac:dyDescent="0.25">
      <c r="A5" s="5"/>
      <c r="B5" s="5"/>
      <c r="C5" s="5"/>
      <c r="D5" s="5"/>
      <c r="E5" s="5"/>
      <c r="F5" s="5"/>
    </row>
    <row r="6" spans="1:6" s="5" customFormat="1" x14ac:dyDescent="0.25">
      <c r="A6" s="69"/>
      <c r="B6" s="19" t="s">
        <v>26</v>
      </c>
      <c r="C6" s="129" t="str">
        <f>"ПДЭПТ/"&amp;Заявление!F9&amp;"/"&amp;TEXT(Заявление!A2,"ДДММГГ")</f>
        <v>ПДЭПТ//011024</v>
      </c>
      <c r="D6" s="129"/>
      <c r="E6" s="163"/>
      <c r="F6" s="119"/>
    </row>
    <row r="7" spans="1:6" s="5" customFormat="1" x14ac:dyDescent="0.25">
      <c r="A7" s="69"/>
      <c r="B7" s="158" t="s">
        <v>34</v>
      </c>
      <c r="C7" s="158"/>
      <c r="D7" s="158"/>
      <c r="E7" s="115"/>
      <c r="F7" s="115"/>
    </row>
    <row r="8" spans="1:6" s="5" customFormat="1" ht="18.75" hidden="1" customHeight="1" x14ac:dyDescent="0.25"/>
    <row r="9" spans="1:6" s="5" customFormat="1" ht="15" customHeight="1" x14ac:dyDescent="0.25">
      <c r="A9" s="62"/>
      <c r="B9" s="67" t="s">
        <v>27</v>
      </c>
      <c r="C9" s="67"/>
      <c r="D9" s="67"/>
      <c r="E9" s="67"/>
      <c r="F9" s="3" t="s">
        <v>75</v>
      </c>
    </row>
    <row r="10" spans="1:6" s="5" customFormat="1" ht="16.5" customHeight="1" x14ac:dyDescent="0.25">
      <c r="A10" s="63"/>
      <c r="B10" s="63"/>
      <c r="C10" s="62"/>
      <c r="D10" s="62"/>
      <c r="E10" s="62"/>
    </row>
    <row r="11" spans="1:6" s="5" customFormat="1" ht="33" customHeight="1" x14ac:dyDescent="0.25">
      <c r="A11" s="71"/>
      <c r="B11" s="158" t="str">
        <f>"Настоящим Актом Заказчик подтвеждает, что согласно Публичному договору № 01-10/24 от 01 октября 2024 г. и Заявлению Заказчика №"&amp;" ПДЭПТ/"&amp;Заявление!F9&amp;"/"&amp;TEXT(Заявление!A2,"ДДММГГ")&amp;" от "&amp;TEXT(Заявление!A2,"ДД.ММ.ГГГГ")&amp;"г."</f>
        <v>Настоящим Актом Заказчик подтвеждает, что согласно Публичному договору № 01-10/24 от 01 октября 2024 г. и Заявлению Заказчика № ПДЭПТ//011024 от 01.10.2024г.</v>
      </c>
      <c r="C11" s="159"/>
      <c r="D11" s="159"/>
      <c r="E11" s="160"/>
      <c r="F11" s="160"/>
    </row>
    <row r="12" spans="1:6" s="5" customFormat="1" ht="31.5" customHeight="1" x14ac:dyDescent="0.25">
      <c r="A12" s="71"/>
      <c r="B12" s="161" t="s">
        <v>33</v>
      </c>
      <c r="C12" s="154"/>
      <c r="D12" s="154"/>
      <c r="E12" s="154"/>
      <c r="F12" s="162"/>
    </row>
    <row r="13" spans="1:6" s="71" customFormat="1" ht="16.5" hidden="1" customHeight="1" x14ac:dyDescent="0.25">
      <c r="B13" s="67"/>
      <c r="C13" s="5"/>
      <c r="D13" s="70"/>
      <c r="E13" s="70"/>
      <c r="F13" s="5"/>
    </row>
    <row r="14" spans="1:6" s="71" customFormat="1" ht="15" customHeight="1" x14ac:dyDescent="0.25">
      <c r="A14" s="5"/>
      <c r="B14" s="5"/>
      <c r="C14" s="5"/>
      <c r="D14" s="5"/>
      <c r="E14" s="5"/>
      <c r="F14" s="5"/>
    </row>
    <row r="15" spans="1:6" s="56" customFormat="1" ht="29.25" customHeight="1" x14ac:dyDescent="0.25">
      <c r="A15" s="32" t="s">
        <v>9</v>
      </c>
      <c r="B15" s="76" t="s">
        <v>10</v>
      </c>
      <c r="C15" s="74"/>
      <c r="D15" s="76" t="s">
        <v>35</v>
      </c>
      <c r="E15" s="74"/>
      <c r="F15" s="32" t="str">
        <f>LOOKUP(Заявление!E9,Справочники!N2:N5,Справочники!O2:O5)</f>
        <v>Стоимость, BYN</v>
      </c>
    </row>
    <row r="16" spans="1:6" x14ac:dyDescent="0.25">
      <c r="A16" s="32" t="str">
        <f>IF(Заявление!M9&gt;0,1,"")</f>
        <v/>
      </c>
      <c r="B16" s="76" t="str">
        <f>IF(Заявление!M9&gt;0,"Размещение данных о товарах в ePASS","")</f>
        <v/>
      </c>
      <c r="C16" s="74"/>
      <c r="D16" s="80" t="str">
        <f>IF(Заявление!M9&gt;0,Заявление!M9,"")</f>
        <v/>
      </c>
      <c r="E16" s="78"/>
      <c r="F16" s="17" t="str">
        <f>IF(Заявление!M9&gt;0,_xlfn.IFS(Заявление!E9=Справочники!N2,VLOOKUP(D16,Справочники!A3:E116,2),Заявление!E9=Справочники!N3,VLOOKUP(D16,Справочники!A3:E116,3),Заявление!E9=Справочники!N4,VLOOKUP(D16,Справочники!A3:E116,4),Заявление!E9=Справочники!N5,VLOOKUP(D16,Справочники!A3:E116,5)),"")</f>
        <v/>
      </c>
    </row>
    <row r="17" spans="1:6" ht="34.5" customHeight="1" x14ac:dyDescent="0.25">
      <c r="A17" s="32" t="str">
        <f>IF(Заявление!N9&gt;0,IF(Заявление!M9&gt;0,2,1),"")</f>
        <v/>
      </c>
      <c r="B17" s="76" t="str">
        <f>IF(Заявление!N9&gt;0,"Получение данных о товарах из ePASS посредством веб-сервисов","")</f>
        <v/>
      </c>
      <c r="C17" s="74"/>
      <c r="D17" s="80" t="str">
        <f>IF(Заявление!N9&gt;0,Заявление!N9,"")</f>
        <v/>
      </c>
      <c r="E17" s="78"/>
      <c r="F17" s="17" t="str">
        <f>IF(Заявление!N9&gt;0,_xlfn.IFS(Заявление!E9=Справочники!N2,VLOOKUP(D17,Справочники!A3:E116,2),Заявление!E9=Справочники!N3,VLOOKUP(D17,Справочники!A3:E116,3),Заявление!E9=Справочники!N4,VLOOKUP(D17,Справочники!A3:E116,4),Заявление!E9=Справочники!N5,VLOOKUP(D17,Справочники!A3:E116,5)),"")</f>
        <v/>
      </c>
    </row>
    <row r="18" spans="1:6" x14ac:dyDescent="0.25">
      <c r="A18" s="16"/>
      <c r="B18" s="77" t="s">
        <v>12</v>
      </c>
      <c r="C18" s="75"/>
      <c r="D18" s="81"/>
      <c r="E18" s="79"/>
      <c r="F18" s="18">
        <f>SUM(F16:F17)</f>
        <v>0</v>
      </c>
    </row>
    <row r="19" spans="1:6" s="58" customFormat="1" ht="16.5" customHeight="1" x14ac:dyDescent="0.25">
      <c r="A19" s="150" t="str">
        <f>_xlfn.IFS(Заявление!E9=Справочники!N2,"      Всего оказано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белорусских рубл"&amp;VLOOKUP(MOD(MAX(MOD(MID(TEXT(F18,n0),11,2)-11,100),9),10),{0,"ь ";1,"я ";4,"ей "},2)&amp;RIGHT(TEXT(F18,n0),2)&amp;" копе"&amp;VLOOKUP(MOD(MAX(MOD(RIGHT(TEXT(F18,n0),2)-11,100),9),10),{0,"йка";1,"йки";4,"ек"},2)," )",")"),Заявление!E9=Справочники!N5,"      Всего оказано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российских рубл"&amp;VLOOKUP(MOD(MAX(MOD(MID(TEXT(F18,n0),11,2)-11,100),9),10),{0,"ь ";1,"я ";4,"ей "},2)&amp;RIGHT(TEXT(F18,n0),2)&amp;" копе"&amp;VLOOKUP(MOD(MAX(MOD(RIGHT(TEXT(F18,n0),2)-11,100),9),10),{0,"йка";1,"йки";4,"ек"},2)," )",")"),Заявление!E9=Справочники!N3,"Всего оказано услуг на сумму "&amp;F18&amp;" Долларов США (USD) 00 центов",Заявление!E9=Справочники!N4,"Всего оказано услуг на сумму "&amp;F18&amp;" Евро (EUR) 00 центов")</f>
        <v xml:space="preserve">      Всего оказано услуг на сумму 0,00 (Ноль) белорусских рублей 00 копеек</v>
      </c>
      <c r="B19" s="150"/>
      <c r="C19" s="150"/>
      <c r="D19" s="150"/>
      <c r="E19" s="150"/>
      <c r="F19" s="150"/>
    </row>
    <row r="20" spans="1:6" x14ac:dyDescent="0.25">
      <c r="A20" s="65"/>
      <c r="B20" s="66"/>
      <c r="C20" s="66"/>
      <c r="D20" s="66"/>
      <c r="E20" s="66"/>
      <c r="F20" s="66"/>
    </row>
    <row r="21" spans="1:6" ht="31.5" customHeight="1" x14ac:dyDescent="0.25">
      <c r="A21" s="127" t="s">
        <v>32</v>
      </c>
      <c r="B21" s="127"/>
      <c r="C21" s="127"/>
      <c r="D21" s="127"/>
      <c r="E21" s="127"/>
      <c r="F21" s="127"/>
    </row>
    <row r="22" spans="1:6" x14ac:dyDescent="0.25">
      <c r="A22" s="118"/>
      <c r="B22" s="118"/>
      <c r="C22" s="118"/>
      <c r="D22" s="118"/>
      <c r="E22" s="118"/>
      <c r="F22" s="118"/>
    </row>
    <row r="23" spans="1:6" ht="27" customHeight="1" x14ac:dyDescent="0.25">
      <c r="A23" s="154" t="s">
        <v>28</v>
      </c>
      <c r="B23" s="154"/>
      <c r="C23" s="154"/>
      <c r="D23" s="154"/>
      <c r="E23" s="154"/>
      <c r="F23" s="154"/>
    </row>
    <row r="25" spans="1:6" ht="121.5" customHeight="1" x14ac:dyDescent="0.25">
      <c r="A25" s="153" t="s">
        <v>67</v>
      </c>
      <c r="B25" s="153"/>
      <c r="C25" s="153"/>
      <c r="D25" s="153"/>
      <c r="E25" s="153"/>
      <c r="F25" s="153"/>
    </row>
    <row r="27" spans="1:6" x14ac:dyDescent="0.25">
      <c r="B27" t="s">
        <v>29</v>
      </c>
    </row>
    <row r="28" spans="1:6" ht="15.75" thickBot="1" x14ac:dyDescent="0.3">
      <c r="B28" t="s">
        <v>30</v>
      </c>
      <c r="C28" s="152"/>
      <c r="D28" s="152"/>
      <c r="E28" s="152"/>
      <c r="F28" s="152"/>
    </row>
    <row r="29" spans="1:6" ht="19.5" customHeight="1" x14ac:dyDescent="0.25">
      <c r="C29" s="151" t="s">
        <v>31</v>
      </c>
      <c r="D29" s="151"/>
      <c r="E29" s="151"/>
      <c r="F29" s="151"/>
    </row>
  </sheetData>
  <mergeCells count="14">
    <mergeCell ref="D2:F2"/>
    <mergeCell ref="D4:F4"/>
    <mergeCell ref="D3:F3"/>
    <mergeCell ref="B11:F11"/>
    <mergeCell ref="B12:F12"/>
    <mergeCell ref="C6:F6"/>
    <mergeCell ref="B7:F7"/>
    <mergeCell ref="A21:F21"/>
    <mergeCell ref="A19:F19"/>
    <mergeCell ref="C29:F29"/>
    <mergeCell ref="C28:F28"/>
    <mergeCell ref="A25:F25"/>
    <mergeCell ref="A22:F22"/>
    <mergeCell ref="A23:F23"/>
  </mergeCells>
  <pageMargins left="0.7" right="0.7" top="0.75" bottom="0.75" header="0.3" footer="0.3"/>
  <pageSetup paperSize="9" scale="8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Заявление</vt:lpstr>
      <vt:lpstr>Счет-фактура</vt:lpstr>
      <vt:lpstr>Тарифы</vt:lpstr>
      <vt:lpstr>Справочники</vt:lpstr>
      <vt:lpstr>Акт</vt:lpstr>
      <vt:lpstr>Количество_GTIN</vt:lpstr>
      <vt:lpstr>Количество_GTIN_2</vt:lpstr>
      <vt:lpstr>Количество_GTIN3</vt:lpstr>
      <vt:lpstr>Количество_XML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 Н. Котов</dc:creator>
  <cp:lastModifiedBy>Максим Н. Котов</cp:lastModifiedBy>
  <cp:lastPrinted>2021-12-08T14:48:03Z</cp:lastPrinted>
  <dcterms:created xsi:type="dcterms:W3CDTF">2021-11-13T10:49:27Z</dcterms:created>
  <dcterms:modified xsi:type="dcterms:W3CDTF">2024-09-16T11:42:03Z</dcterms:modified>
</cp:coreProperties>
</file>