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66925"/>
  <mc:AlternateContent xmlns:mc="http://schemas.openxmlformats.org/markup-compatibility/2006">
    <mc:Choice Requires="x15">
      <x15ac:absPath xmlns:x15ac="http://schemas.microsoft.com/office/spreadsheetml/2010/11/ac" url="D:\Загрузки\"/>
    </mc:Choice>
  </mc:AlternateContent>
  <xr:revisionPtr revIDLastSave="0" documentId="13_ncr:1_{796483C5-41CB-4525-A0B5-286343364FD9}" xr6:coauthVersionLast="40" xr6:coauthVersionMax="40" xr10:uidLastSave="{00000000-0000-0000-0000-000000000000}"/>
  <bookViews>
    <workbookView xWindow="0" yWindow="0" windowWidth="28800" windowHeight="10425" xr2:uid="{00000000-000D-0000-FFFF-FFFF00000000}"/>
  </bookViews>
  <sheets>
    <sheet name="Заявление" sheetId="1" r:id="rId1"/>
    <sheet name="Счет-фактура" sheetId="2" r:id="rId2"/>
    <sheet name="Тарифы" sheetId="3" r:id="rId3"/>
    <sheet name="Справочники" sheetId="4" r:id="rId4"/>
    <sheet name="Акт" sheetId="5" r:id="rId5"/>
  </sheets>
  <definedNames>
    <definedName name="n_1" localSheetId="1">{"","одинz","дваz","триz","четыреz","пятьz","шестьz","семьz","восемьz","девятьz"}</definedName>
    <definedName name="n_2" localSheetId="1">{"десятьz","одиннадцатьz","двенадцатьz","тринадцатьz","четырнадцатьz","пятнадцатьz","шестнадцатьz","семнадцатьz","восемнадцатьz","девятнадцатьz"}</definedName>
    <definedName name="n_3" localSheetId="1">{"";1;"двадцатьz";"тридцатьz";"сорокz";"пятьдесятz";"шестьдесятz";"семьдесятz";"восемьдесятz";"девяностоz"}</definedName>
    <definedName name="n_4">{"","стоz","двестиz","тристаz","четырестаz","пятьсотz","шестьсотz","семьсотz","восемьсотz","девятьсотz"}</definedName>
    <definedName name="n_5" localSheetId="1">{"","однаz","двеz","триz","четыреz","пятьz","шестьz","семьz","восемьz","девятьz"}</definedName>
    <definedName name="n0">"000000000000"&amp;MID(1/2,2,1)&amp;"00"</definedName>
    <definedName name="n0x">IF('Счет-фактура'!n_3=1,'Счет-фактура'!n_2,'Счет-фактура'!n_3&amp;'Счет-фактура'!n_1)</definedName>
    <definedName name="n1x">IF('Счет-фактура'!n_3=1,'Счет-фактура'!n_2,'Счет-фактура'!n_3&amp;'Счет-фактура'!n_5)</definedName>
    <definedName name="Количество_GTIN">Справочники!$A$4:$A$116</definedName>
    <definedName name="Количество_GTIN_2">Справочники!$D$4:$D$116</definedName>
    <definedName name="Количество_GTIN3">Справочники!$A$3:$A$116</definedName>
    <definedName name="Количество_XML">Справочники!$D$3:$D$116</definedName>
    <definedName name="мил">{0,"овz";1,"z";2,"аz";5,"овz"}</definedName>
    <definedName name="тыс">{0,"тысячz";1,"тысячаz";2,"тысячиz";5,"тысячz"}</definedName>
  </definedNames>
  <calcPr calcId="191029"/>
</workbook>
</file>

<file path=xl/calcChain.xml><?xml version="1.0" encoding="utf-8"?>
<calcChain xmlns="http://schemas.openxmlformats.org/spreadsheetml/2006/main">
  <c r="E27" i="4" l="1"/>
  <c r="E28" i="4" s="1"/>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6" i="4" s="1"/>
  <c r="E107" i="4" s="1"/>
  <c r="E108" i="4" s="1"/>
  <c r="E109" i="4" s="1"/>
  <c r="E110" i="4" s="1"/>
  <c r="E111" i="4" s="1"/>
  <c r="E112" i="4" s="1"/>
  <c r="E113" i="4" s="1"/>
  <c r="E114" i="4" s="1"/>
  <c r="E115" i="4" s="1"/>
  <c r="E116" i="4" s="1"/>
  <c r="B28" i="4"/>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27" i="4"/>
  <c r="D4" i="5" l="1"/>
  <c r="B11" i="5" l="1"/>
  <c r="C6" i="5"/>
  <c r="C7" i="2"/>
  <c r="A6" i="2" s="1"/>
  <c r="D3" i="5"/>
  <c r="D17" i="5"/>
  <c r="F17" i="5" s="1"/>
  <c r="B17" i="5"/>
  <c r="A17" i="5"/>
  <c r="D16" i="5"/>
  <c r="F16" i="5" s="1"/>
  <c r="B16" i="5"/>
  <c r="A16" i="5"/>
  <c r="F18" i="5" l="1"/>
  <c r="A19" i="5" s="1"/>
  <c r="A23" i="2" l="1"/>
  <c r="D17" i="2"/>
  <c r="F17" i="2" s="1"/>
  <c r="D16" i="2"/>
  <c r="F16" i="2" s="1"/>
  <c r="B16" i="2"/>
  <c r="B17" i="2"/>
  <c r="A17" i="2"/>
  <c r="A16" i="2"/>
  <c r="D10" i="2" l="1"/>
  <c r="A3" i="2" l="1"/>
  <c r="F18" i="2" l="1"/>
  <c r="A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author>
  </authors>
  <commentList>
    <comment ref="A9" authorId="0" shapeId="0" xr:uid="{E8BECC99-EC73-49FC-9E7C-0F3E8F29C576}">
      <text>
        <r>
          <rPr>
            <b/>
            <sz val="9"/>
            <color indexed="81"/>
            <rFont val="Tahoma"/>
            <family val="2"/>
            <charset val="204"/>
          </rPr>
          <t>Должно соответствовать информации с портала МНС http://www.portal.nalog.gov.by/grp/</t>
        </r>
      </text>
    </comment>
    <comment ref="B9" authorId="0" shapeId="0" xr:uid="{A2409FD8-D1CD-4C05-900C-0572DF834EB2}">
      <text>
        <r>
          <rPr>
            <b/>
            <sz val="9"/>
            <color indexed="81"/>
            <rFont val="Tahoma"/>
            <family val="2"/>
            <charset val="204"/>
          </rPr>
          <t>Должно соответствовать информации с портала МНС http://www.portal.nalog.gov.by/grp/</t>
        </r>
      </text>
    </comment>
    <comment ref="C9" authorId="0" shapeId="0" xr:uid="{267A593D-F9FF-4464-8740-78F0F0D4BA99}">
      <text>
        <r>
          <rPr>
            <b/>
            <sz val="9"/>
            <color indexed="81"/>
            <rFont val="Tahoma"/>
            <family val="2"/>
            <charset val="204"/>
          </rPr>
          <t>Получение номера GLN (пошаговый алгоритм) https://ids.by/index.php?option=com_content&amp;view=article&amp;id=424&amp;Itemid=57</t>
        </r>
      </text>
    </comment>
    <comment ref="D9" authorId="0" shapeId="0" xr:uid="{00BFAA3B-6CC7-4024-B220-987705413C89}">
      <text>
        <r>
          <rPr>
            <b/>
            <sz val="9"/>
            <color indexed="81"/>
            <rFont val="Tahoma"/>
            <family val="2"/>
            <charset val="204"/>
          </rPr>
          <t>Должно соответствовать информации с портала МНС http://www.portal.nalog.gov.by/grp/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Максим Н. Котов</author>
  </authors>
  <commentList>
    <comment ref="F9" authorId="0" shapeId="0" xr:uid="{6CC38B0C-5C3B-417A-BEC8-0B29B878CCF5}">
      <text>
        <r>
          <rPr>
            <sz val="9"/>
            <color indexed="81"/>
            <rFont val="Tahoma"/>
            <family val="2"/>
            <charset val="204"/>
          </rPr>
          <t>Введите дару оплаты по договору</t>
        </r>
      </text>
    </comment>
  </commentList>
</comments>
</file>

<file path=xl/sharedStrings.xml><?xml version="1.0" encoding="utf-8"?>
<sst xmlns="http://schemas.openxmlformats.org/spreadsheetml/2006/main" count="70" uniqueCount="54">
  <si>
    <t>Введите дату заявления в формате ДД.ММ.ГГГГ</t>
  </si>
  <si>
    <t>GLN</t>
  </si>
  <si>
    <t>УНП</t>
  </si>
  <si>
    <t>ФИО</t>
  </si>
  <si>
    <t>e-mail</t>
  </si>
  <si>
    <t xml:space="preserve">Получение данных о товарах из ePASS в формате XML посредством SOAP веб-сервисов </t>
  </si>
  <si>
    <t>Количество GTIN</t>
  </si>
  <si>
    <t>Цена без НДС, руб. </t>
  </si>
  <si>
    <t>ИСПОЛНИТЕЛЬ:</t>
  </si>
  <si>
    <t>ЗАКАЗЧИК:</t>
  </si>
  <si>
    <t>Государственное предприятие
«Центр Систем Идентификации»</t>
  </si>
  <si>
    <t>№</t>
  </si>
  <si>
    <t>Наименование работы (услуги)</t>
  </si>
  <si>
    <t>Стоимость, BYN</t>
  </si>
  <si>
    <t>ИТОГО:</t>
  </si>
  <si>
    <t xml:space="preserve">      Стоимость услуг без НДС на основании п.27 Гл.5 Декрета Президента Республики Беларусь №12 от 22.09.2005 г. "О Парке высоких технологий"</t>
  </si>
  <si>
    <t>Идентификатор договора:</t>
  </si>
  <si>
    <t>Все поля обязательны для заполнения</t>
  </si>
  <si>
    <t>Стоимость услуги 1</t>
  </si>
  <si>
    <t>Стоимость услуги 2</t>
  </si>
  <si>
    <t>ВНИМАНИЕ! Пользователь несёт ответственность за достоверность предоставляемой информации</t>
  </si>
  <si>
    <t>220072,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 BY29AKBB30120274618305300000 в ЦБУ 514 ОАО "АСБ Беларусбанк" г. Минска, БИК AKBB BY2X</t>
  </si>
  <si>
    <t>Размещение данных о товарах в ePASS</t>
  </si>
  <si>
    <t>Заполненный Вами файл нужно направить на проверку по электронной почте support_epass@ids.by</t>
  </si>
  <si>
    <t>Сведения о юридическом лице или индивидуальном предпринимателе</t>
  </si>
  <si>
    <t>Сокращенное наименование юридического лица или ИП</t>
  </si>
  <si>
    <t>Полное наименование юридического лица или ИП</t>
  </si>
  <si>
    <t>Работник заявителя, отвечающий за взаимодействие с ePASS</t>
  </si>
  <si>
    <t>Номер телефона</t>
  </si>
  <si>
    <t>Должность</t>
  </si>
  <si>
    <t>Логин</t>
  </si>
  <si>
    <t>Пароль</t>
  </si>
  <si>
    <t>ВНИМАНИЕ! В платежном поручении назначение платежа необходимо указать следующим образом:</t>
  </si>
  <si>
    <t>ЗАЯВЛЕНИЕ
на предоставление услуг межведомственной распределенной информационной системы "Банк данных электронных паспортов товаров" (ePASS)</t>
  </si>
  <si>
    <t>Придумайте и введите логин и пароль для доступа к личному кабинету ePASS (epass.by)</t>
  </si>
  <si>
    <t>АКТ №</t>
  </si>
  <si>
    <t>г. Минск</t>
  </si>
  <si>
    <t xml:space="preserve">       Услуги оказаны ЗАКАЗЧИКУ в полном объеме в требуемые сроки. К качеству оказанных услуг ЗАКАЗЧИК претензий не имеет.</t>
  </si>
  <si>
    <t>От Заказчика:</t>
  </si>
  <si>
    <t>Руководитель</t>
  </si>
  <si>
    <t>(ФИО, должность, подпись)</t>
  </si>
  <si>
    <t xml:space="preserve">      Стоимость услуг без НДС на основании п.27 Гл.5 Декрета Президента Республики Беларусь №12 от 22.09.2005 г. "О Парке высоких технологий".</t>
  </si>
  <si>
    <t>Исполнитель оказал Заказчику услуги межведомственной распределенной информационной системы "Банк данных электронных паспортов товаров" (ePASS)</t>
  </si>
  <si>
    <t xml:space="preserve">                    сдачи-приемки оказанных услуг</t>
  </si>
  <si>
    <t>Количество, GTIN</t>
  </si>
  <si>
    <t xml:space="preserve">Увеличение количества свыше 100 000 GTIN производится кратно 10 000, при этом стоимость каждых 10 000 GTIN составляет 401 руб. </t>
  </si>
  <si>
    <t>Настоящий акт согласно пункту 6 статьи 10 Закона Республики Беларусь от 12.07.2013 "О
бухгалтерском учете и отчетности", пункту 14 Указа Президента Республики Беларусь от
25.01.2018 No29 "О налогообложении", постановлению Министерства финансов Республики
Беларусь от 12.02.2018 No13 "О единоличном составлении первичных документов и признании
утратившим силу постановления Министерства Финансов Республики Беларусь от 21.12.2015
No58", постановлению Министерства финансов Республики Беларусь No33 от 06.08.2020 "Об
изменении постановления Министерства финансов Республики Беларусь от 12 февраля 2018г.
No13" составлен Заказчиком единолично и признается первичным учетным документом.</t>
  </si>
  <si>
    <r>
      <t xml:space="preserve">Объем подключаемых услуг (количество GTIN)
</t>
    </r>
    <r>
      <rPr>
        <sz val="9"/>
        <color theme="5" tint="-0.249977111117893"/>
        <rFont val="Calibri"/>
        <family val="2"/>
        <charset val="204"/>
        <scheme val="minor"/>
      </rPr>
      <t>выберите количество GTIN из выпадающего списка</t>
    </r>
  </si>
  <si>
    <t>Услуга "Размещение данных о товарах в ePASS"</t>
  </si>
  <si>
    <t>Услуга "Получение данных о товарах из ePASS в формате XML посредством SOAP веб-сервисов"</t>
  </si>
  <si>
    <t>Код назначения платежа:</t>
  </si>
  <si>
    <t>Форма заявления действует с 01.01.2023 по 30.06.2023</t>
  </si>
  <si>
    <t>Счет-фактура действует до 30.06.2023</t>
  </si>
  <si>
    <t xml:space="preserve"> марта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</si>
</sst>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000\ _₽_-;\-* #,##0.000\ _₽_-;_-* &quot;-&quot;??\ _₽_-;_-@_-"/>
  </numFmts>
  <fonts count="15" x14ac:knownFonts="1">
    <font>
      <sz val="11"/>
      <color theme="1"/>
      <name val="Calibri"/>
      <family val="2"/>
      <charset val="204"/>
      <scheme val="minor"/>
    </font>
    <font>
      <b/>
      <sz val="10"/>
      <name val="Times New Roman"/>
      <family val="1"/>
      <charset val="204"/>
    </font>
    <font>
      <sz val="10"/>
      <name val="Arial"/>
      <family val="2"/>
      <charset val="204"/>
    </font>
    <font>
      <sz val="11"/>
      <color theme="1"/>
      <name val="Calibri"/>
      <family val="2"/>
      <charset val="204"/>
      <scheme val="minor"/>
    </font>
    <font>
      <b/>
      <sz val="11"/>
      <color theme="1"/>
      <name val="Calibri"/>
      <family val="2"/>
      <charset val="204"/>
      <scheme val="minor"/>
    </font>
    <font>
      <sz val="11"/>
      <color rgb="FFFF0000"/>
      <name val="Calibri"/>
      <family val="2"/>
      <charset val="204"/>
      <scheme val="minor"/>
    </font>
    <font>
      <b/>
      <sz val="11"/>
      <color rgb="FFFF0000"/>
      <name val="Calibri"/>
      <family val="2"/>
      <charset val="204"/>
      <scheme val="minor"/>
    </font>
    <font>
      <sz val="10"/>
      <color theme="1"/>
      <name val="Calibri"/>
      <family val="2"/>
      <charset val="204"/>
      <scheme val="minor"/>
    </font>
    <font>
      <sz val="11"/>
      <name val="Calibri"/>
      <family val="2"/>
      <charset val="204"/>
      <scheme val="minor"/>
    </font>
    <font>
      <b/>
      <sz val="9"/>
      <color indexed="81"/>
      <name val="Tahoma"/>
      <family val="2"/>
      <charset val="204"/>
    </font>
    <font>
      <u/>
      <sz val="11"/>
      <color theme="10"/>
      <name val="Calibri"/>
      <family val="2"/>
      <charset val="204"/>
      <scheme val="minor"/>
    </font>
    <font>
      <sz val="9"/>
      <color theme="5" tint="-0.249977111117893"/>
      <name val="Calibri"/>
      <family val="2"/>
      <charset val="204"/>
      <scheme val="minor"/>
    </font>
    <font>
      <b/>
      <sz val="11"/>
      <name val="Calibri"/>
      <family val="2"/>
      <charset val="204"/>
      <scheme val="minor"/>
    </font>
    <font>
      <sz val="9"/>
      <color indexed="81"/>
      <name val="Tahoma"/>
      <family val="2"/>
      <charset val="204"/>
    </font>
    <font>
      <sz val="10"/>
      <color rgb="FFFF0000"/>
      <name val="Arial"/>
      <family val="2"/>
      <charset val="204"/>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medium">
        <color auto="1"/>
      </bottom>
      <diagonal/>
    </border>
    <border>
      <left style="thin">
        <color indexed="64"/>
      </left>
      <right/>
      <top style="thin">
        <color indexed="64"/>
      </top>
      <bottom style="thin">
        <color indexed="64"/>
      </bottom>
      <diagonal/>
    </border>
    <border>
      <left/>
      <right/>
      <top style="thin">
        <color rgb="FFFF0000"/>
      </top>
      <bottom style="thin">
        <color rgb="FFFF0000"/>
      </bottom>
      <diagonal/>
    </border>
  </borders>
  <cellStyleXfs count="5">
    <xf numFmtId="0" fontId="0" fillId="0" borderId="0"/>
    <xf numFmtId="0" fontId="2" fillId="0" borderId="0"/>
    <xf numFmtId="0" fontId="2" fillId="0" borderId="0"/>
    <xf numFmtId="43" fontId="3" fillId="0" borderId="0" applyFont="0" applyFill="0" applyBorder="0" applyAlignment="0" applyProtection="0"/>
    <xf numFmtId="0" fontId="10" fillId="0" borderId="0" applyNumberFormat="0" applyFill="0" applyBorder="0" applyAlignment="0" applyProtection="0"/>
  </cellStyleXfs>
  <cellXfs count="131">
    <xf numFmtId="0" fontId="0" fillId="0" borderId="0" xfId="0"/>
    <xf numFmtId="0" fontId="0" fillId="0" borderId="0" xfId="0" applyAlignment="1">
      <alignment wrapText="1"/>
    </xf>
    <xf numFmtId="0" fontId="0" fillId="0" borderId="0" xfId="0" applyAlignment="1"/>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Font="1"/>
    <xf numFmtId="3" fontId="0" fillId="0" borderId="0" xfId="0" applyNumberFormat="1" applyFont="1" applyBorder="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xf>
    <xf numFmtId="3" fontId="0" fillId="0" borderId="1" xfId="0" applyNumberFormat="1" applyFont="1" applyBorder="1" applyAlignment="1">
      <alignment horizontal="left" vertical="center" wrapText="1"/>
    </xf>
    <xf numFmtId="3" fontId="0" fillId="0" borderId="1" xfId="0" applyNumberFormat="1" applyBorder="1" applyAlignment="1">
      <alignment horizontal="left" vertical="center"/>
    </xf>
    <xf numFmtId="0" fontId="4" fillId="0" borderId="0" xfId="0" applyFont="1" applyBorder="1" applyAlignment="1">
      <alignment wrapText="1"/>
    </xf>
    <xf numFmtId="0" fontId="4" fillId="0" borderId="0" xfId="0" applyFont="1" applyAlignment="1">
      <alignment wrapText="1"/>
    </xf>
    <xf numFmtId="0" fontId="5" fillId="0" borderId="0" xfId="0" applyFont="1" applyAlignment="1"/>
    <xf numFmtId="14" fontId="6" fillId="0" borderId="5" xfId="0" applyNumberFormat="1" applyFont="1" applyFill="1" applyBorder="1" applyAlignment="1">
      <alignment horizontal="center"/>
    </xf>
    <xf numFmtId="0" fontId="0" fillId="0" borderId="1" xfId="0" applyBorder="1"/>
    <xf numFmtId="2" fontId="0" fillId="0" borderId="1" xfId="0" applyNumberFormat="1" applyBorder="1" applyAlignment="1">
      <alignment horizontal="right" vertical="center" wrapText="1"/>
    </xf>
    <xf numFmtId="2" fontId="4" fillId="0" borderId="1" xfId="0" applyNumberFormat="1" applyFont="1" applyBorder="1" applyAlignment="1">
      <alignment horizontal="right" vertical="center"/>
    </xf>
    <xf numFmtId="0" fontId="4" fillId="0" borderId="0" xfId="0" applyFont="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xf>
    <xf numFmtId="3" fontId="0" fillId="0" borderId="1" xfId="0" applyNumberFormat="1" applyFont="1" applyBorder="1" applyAlignment="1">
      <alignment horizontal="left" vertical="center"/>
    </xf>
    <xf numFmtId="3" fontId="0" fillId="0" borderId="1" xfId="0" applyNumberFormat="1" applyFont="1" applyFill="1" applyBorder="1" applyAlignment="1">
      <alignment horizontal="left" vertical="center" wrapText="1"/>
    </xf>
    <xf numFmtId="3" fontId="0" fillId="0" borderId="0" xfId="0" applyNumberFormat="1" applyFont="1" applyFill="1" applyBorder="1" applyAlignment="1">
      <alignment horizontal="left" vertical="center" wrapText="1"/>
    </xf>
    <xf numFmtId="0" fontId="0" fillId="0" borderId="0" xfId="0" applyAlignment="1">
      <alignment horizontal="left"/>
    </xf>
    <xf numFmtId="0" fontId="0" fillId="0" borderId="1" xfId="0" applyFont="1" applyBorder="1" applyAlignment="1">
      <alignment wrapText="1"/>
    </xf>
    <xf numFmtId="0" fontId="5" fillId="0" borderId="0" xfId="0" applyFont="1"/>
    <xf numFmtId="164" fontId="0" fillId="0" borderId="0" xfId="3" applyNumberFormat="1" applyFont="1"/>
    <xf numFmtId="3" fontId="8" fillId="0" borderId="1" xfId="0" applyNumberFormat="1" applyFont="1" applyFill="1" applyBorder="1" applyAlignment="1">
      <alignment horizontal="left" vertical="center" wrapText="1"/>
    </xf>
    <xf numFmtId="3" fontId="8" fillId="0" borderId="1" xfId="0" applyNumberFormat="1" applyFont="1" applyFill="1" applyBorder="1" applyAlignment="1">
      <alignment horizontal="left" vertical="center"/>
    </xf>
    <xf numFmtId="0" fontId="8" fillId="0" borderId="0" xfId="0" applyFont="1" applyFill="1"/>
    <xf numFmtId="164" fontId="8" fillId="0" borderId="0" xfId="3" applyNumberFormat="1" applyFont="1" applyFill="1"/>
    <xf numFmtId="0" fontId="0" fillId="0" borderId="1" xfId="0" applyBorder="1" applyAlignment="1">
      <alignment horizontal="left" vertical="center" wrapText="1"/>
    </xf>
    <xf numFmtId="0" fontId="5" fillId="0" borderId="0" xfId="0" applyFont="1" applyBorder="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8" fillId="0" borderId="0" xfId="0" applyFont="1"/>
    <xf numFmtId="0" fontId="0" fillId="0" borderId="0" xfId="0"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15" xfId="0" applyBorder="1" applyAlignment="1">
      <alignment horizontal="left" vertical="top" wrapText="1"/>
    </xf>
    <xf numFmtId="49" fontId="0" fillId="0" borderId="7" xfId="0" applyNumberFormat="1" applyBorder="1" applyAlignment="1">
      <alignment horizontal="left" vertical="top" wrapText="1"/>
    </xf>
    <xf numFmtId="0" fontId="0" fillId="0" borderId="0" xfId="0" applyAlignment="1">
      <alignment horizontal="left" vertical="top" wrapText="1"/>
    </xf>
    <xf numFmtId="0" fontId="10" fillId="0" borderId="3" xfId="4" applyBorder="1" applyAlignment="1">
      <alignment horizontal="left" vertical="top" wrapText="1"/>
    </xf>
    <xf numFmtId="164" fontId="0" fillId="0" borderId="0" xfId="3" applyNumberFormat="1" applyFont="1" applyFill="1" applyBorder="1" applyAlignment="1">
      <alignment horizontal="left" vertical="center" wrapText="1"/>
    </xf>
    <xf numFmtId="164" fontId="8" fillId="0" borderId="0" xfId="3"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ill="1"/>
    <xf numFmtId="3" fontId="0" fillId="0" borderId="1" xfId="0" applyNumberFormat="1" applyFont="1" applyFill="1" applyBorder="1" applyAlignment="1">
      <alignment horizontal="left" vertical="center"/>
    </xf>
    <xf numFmtId="0" fontId="8" fillId="2" borderId="8"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13" xfId="0" applyFont="1" applyFill="1" applyBorder="1" applyAlignment="1">
      <alignment horizontal="center" vertical="top" wrapText="1"/>
    </xf>
    <xf numFmtId="0" fontId="0" fillId="2" borderId="2" xfId="0" applyFill="1" applyBorder="1" applyAlignment="1">
      <alignment horizontal="center" vertical="top" wrapText="1"/>
    </xf>
    <xf numFmtId="0" fontId="0" fillId="2" borderId="13" xfId="0" applyFill="1" applyBorder="1" applyAlignment="1">
      <alignment horizontal="center" vertical="top" wrapText="1"/>
    </xf>
    <xf numFmtId="0" fontId="0" fillId="0" borderId="0" xfId="0" applyAlignment="1">
      <alignment horizontal="left" vertical="center" wrapText="1"/>
    </xf>
    <xf numFmtId="0" fontId="0" fillId="0" borderId="0" xfId="0" applyAlignment="1"/>
    <xf numFmtId="0" fontId="0" fillId="0" borderId="0" xfId="0" applyAlignment="1">
      <alignment wrapText="1"/>
    </xf>
    <xf numFmtId="0" fontId="1" fillId="0" borderId="0" xfId="0" applyFont="1" applyAlignment="1">
      <alignment horizontal="center" vertical="top"/>
    </xf>
    <xf numFmtId="0" fontId="2" fillId="0" borderId="0" xfId="0" applyFont="1" applyAlignment="1">
      <alignment horizontal="center" vertical="top"/>
    </xf>
    <xf numFmtId="0" fontId="0" fillId="0" borderId="0" xfId="0"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1" fillId="0" borderId="0" xfId="2" applyFont="1" applyAlignment="1">
      <alignment wrapText="1"/>
    </xf>
    <xf numFmtId="0" fontId="2" fillId="0" borderId="0" xfId="1" applyAlignment="1">
      <alignment wrapText="1"/>
    </xf>
    <xf numFmtId="0" fontId="0" fillId="0" borderId="0" xfId="0" applyFont="1" applyAlignment="1">
      <alignment horizontal="left" vertical="center"/>
    </xf>
    <xf numFmtId="0" fontId="0" fillId="0" borderId="0" xfId="0" applyFont="1" applyAlignment="1">
      <alignment wrapText="1"/>
    </xf>
    <xf numFmtId="0" fontId="0" fillId="0" borderId="0" xfId="0" applyFont="1" applyAlignment="1">
      <alignment horizontal="center" vertical="center" wrapText="1"/>
    </xf>
    <xf numFmtId="0" fontId="0" fillId="0" borderId="0" xfId="0" applyFont="1" applyAlignment="1"/>
    <xf numFmtId="0" fontId="0" fillId="0" borderId="0" xfId="0" applyFont="1" applyAlignment="1">
      <alignment horizontal="left" vertical="center" wrapText="1"/>
    </xf>
    <xf numFmtId="0" fontId="12" fillId="0" borderId="0" xfId="0" applyFont="1" applyAlignment="1">
      <alignment horizontal="center" vertical="top"/>
    </xf>
    <xf numFmtId="0" fontId="12" fillId="0" borderId="0" xfId="0" applyFont="1" applyAlignment="1">
      <alignment horizontal="left" vertical="center" wrapText="1"/>
    </xf>
    <xf numFmtId="0" fontId="0" fillId="0" borderId="13" xfId="0" applyBorder="1" applyAlignment="1">
      <alignment horizontal="left" vertical="center" wrapText="1"/>
    </xf>
    <xf numFmtId="0" fontId="0" fillId="0" borderId="13" xfId="0" applyBorder="1"/>
    <xf numFmtId="0" fontId="0" fillId="0" borderId="18" xfId="0" applyBorder="1" applyAlignment="1">
      <alignment horizontal="left" vertical="center" wrapText="1"/>
    </xf>
    <xf numFmtId="0" fontId="4" fillId="0" borderId="18" xfId="0" applyFont="1" applyBorder="1" applyAlignment="1">
      <alignment horizontal="left" vertical="center" wrapText="1"/>
    </xf>
    <xf numFmtId="2" fontId="0" fillId="0" borderId="13" xfId="0" applyNumberFormat="1" applyBorder="1" applyAlignment="1">
      <alignment horizontal="right" vertical="center" wrapText="1"/>
    </xf>
    <xf numFmtId="2" fontId="0" fillId="0" borderId="13" xfId="0" applyNumberFormat="1" applyBorder="1" applyAlignment="1">
      <alignment horizontal="right" vertical="center"/>
    </xf>
    <xf numFmtId="1" fontId="0" fillId="0" borderId="18" xfId="0" applyNumberFormat="1" applyBorder="1" applyAlignment="1">
      <alignment horizontal="right" vertical="center" wrapText="1"/>
    </xf>
    <xf numFmtId="1" fontId="0" fillId="0" borderId="18" xfId="0" applyNumberFormat="1" applyBorder="1" applyAlignment="1">
      <alignment horizontal="right" vertical="center"/>
    </xf>
    <xf numFmtId="0" fontId="14" fillId="0" borderId="0" xfId="0" applyFont="1" applyAlignment="1">
      <alignment horizontal="center" vertical="top"/>
    </xf>
    <xf numFmtId="0" fontId="0" fillId="0" borderId="0" xfId="0" applyAlignment="1">
      <alignment vertical="center"/>
    </xf>
    <xf numFmtId="0" fontId="0" fillId="0" borderId="0" xfId="0" applyAlignment="1">
      <alignment horizontal="right" vertical="center"/>
    </xf>
    <xf numFmtId="0" fontId="0" fillId="2" borderId="9" xfId="0" applyFill="1" applyBorder="1" applyAlignment="1">
      <alignment horizontal="center" vertical="top" wrapText="1"/>
    </xf>
    <xf numFmtId="0" fontId="0" fillId="2" borderId="10" xfId="0" applyFill="1" applyBorder="1" applyAlignment="1">
      <alignment horizontal="center" vertical="top" wrapText="1"/>
    </xf>
    <xf numFmtId="0" fontId="0" fillId="2" borderId="4" xfId="0" applyFill="1" applyBorder="1" applyAlignment="1">
      <alignment horizontal="center" vertical="top" wrapText="1"/>
    </xf>
    <xf numFmtId="0" fontId="0" fillId="2" borderId="14" xfId="0" applyFill="1" applyBorder="1" applyAlignment="1">
      <alignment horizontal="center" vertical="top" wrapText="1"/>
    </xf>
    <xf numFmtId="0" fontId="4" fillId="0" borderId="0" xfId="0" applyFont="1" applyAlignment="1">
      <alignment horizontal="center" vertical="center" wrapText="1"/>
    </xf>
    <xf numFmtId="0" fontId="0" fillId="0" borderId="0" xfId="0" applyAlignment="1">
      <alignment horizont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xf numFmtId="0" fontId="0" fillId="0" borderId="0" xfId="0" applyAlignment="1"/>
    <xf numFmtId="0" fontId="5" fillId="0" borderId="0" xfId="0" applyFont="1" applyBorder="1" applyAlignment="1">
      <alignment horizontal="center" vertical="center"/>
    </xf>
    <xf numFmtId="0" fontId="0" fillId="0" borderId="0" xfId="0" applyBorder="1" applyAlignment="1">
      <alignment horizontal="center" vertical="center"/>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4" xfId="0" applyFont="1" applyFill="1" applyBorder="1" applyAlignment="1">
      <alignment horizontal="center" vertical="top" wrapText="1"/>
    </xf>
    <xf numFmtId="0" fontId="6" fillId="0" borderId="0" xfId="0" applyFont="1" applyAlignment="1"/>
    <xf numFmtId="0" fontId="0" fillId="0" borderId="0" xfId="0" applyAlignment="1">
      <alignment wrapText="1"/>
    </xf>
    <xf numFmtId="0" fontId="0" fillId="0" borderId="0" xfId="0" applyAlignment="1">
      <alignment horizontal="center" vertical="center" wrapText="1"/>
    </xf>
    <xf numFmtId="0" fontId="4" fillId="0" borderId="0" xfId="0" applyFont="1" applyAlignment="1">
      <alignment horizontal="left" vertical="center"/>
    </xf>
    <xf numFmtId="0" fontId="7" fillId="0" borderId="0" xfId="0" applyFont="1" applyAlignment="1">
      <alignment horizontal="left" vertical="center" wrapText="1"/>
    </xf>
    <xf numFmtId="0" fontId="4" fillId="0" borderId="0" xfId="0" applyFont="1" applyAlignment="1">
      <alignment horizontal="left" vertical="center" wrapText="1"/>
    </xf>
    <xf numFmtId="0" fontId="1" fillId="0" borderId="16" xfId="2" applyFont="1" applyBorder="1" applyAlignment="1">
      <alignment wrapText="1"/>
    </xf>
    <xf numFmtId="0" fontId="1" fillId="0" borderId="0" xfId="0" applyFont="1" applyAlignment="1">
      <alignment horizontal="center" vertical="top"/>
    </xf>
    <xf numFmtId="0" fontId="4" fillId="0" borderId="11" xfId="0" applyFont="1" applyBorder="1" applyAlignment="1">
      <alignment horizontal="left" vertical="center" wrapText="1"/>
    </xf>
    <xf numFmtId="0" fontId="4" fillId="0" borderId="19" xfId="0" applyFont="1" applyBorder="1" applyAlignment="1">
      <alignment horizontal="left" vertical="center" wrapText="1"/>
    </xf>
    <xf numFmtId="0" fontId="0" fillId="0" borderId="19" xfId="0" applyBorder="1" applyAlignment="1">
      <alignment wrapText="1"/>
    </xf>
    <xf numFmtId="0" fontId="0" fillId="0" borderId="12" xfId="0" applyBorder="1" applyAlignment="1">
      <alignment wrapText="1"/>
    </xf>
    <xf numFmtId="0" fontId="0" fillId="0" borderId="0" xfId="0" applyAlignment="1">
      <alignment horizontal="left" vertical="top" wrapText="1"/>
    </xf>
    <xf numFmtId="0" fontId="4" fillId="0" borderId="1" xfId="0" applyFont="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vertical="center" wrapText="1"/>
    </xf>
    <xf numFmtId="0" fontId="0" fillId="0" borderId="0" xfId="0" applyAlignment="1">
      <alignment horizontal="center" vertical="top"/>
    </xf>
    <xf numFmtId="0" fontId="0" fillId="0" borderId="17" xfId="0" applyBorder="1" applyAlignment="1"/>
    <xf numFmtId="0" fontId="0" fillId="0" borderId="0" xfId="0" applyAlignment="1">
      <alignment vertical="center" wrapText="1"/>
    </xf>
    <xf numFmtId="0" fontId="8" fillId="0" borderId="0" xfId="0" applyFont="1" applyAlignment="1">
      <alignment wrapText="1"/>
    </xf>
    <xf numFmtId="0" fontId="8"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wrapText="1"/>
    </xf>
    <xf numFmtId="0" fontId="0" fillId="0" borderId="0" xfId="0" applyFont="1" applyAlignment="1">
      <alignment horizontal="center" vertical="center" wrapText="1"/>
    </xf>
    <xf numFmtId="0" fontId="0" fillId="0" borderId="0" xfId="0" applyFont="1" applyAlignment="1">
      <alignment horizontal="center" wrapText="1"/>
    </xf>
    <xf numFmtId="0" fontId="0" fillId="0" borderId="0" xfId="0" applyAlignment="1">
      <alignment horizontal="center"/>
    </xf>
    <xf numFmtId="0" fontId="8" fillId="0" borderId="0" xfId="0" applyFont="1" applyAlignment="1">
      <alignment horizontal="left" vertical="center" wrapText="1"/>
    </xf>
    <xf numFmtId="0" fontId="8" fillId="0" borderId="0" xfId="0" applyFont="1" applyAlignment="1"/>
    <xf numFmtId="0" fontId="0" fillId="0" borderId="0" xfId="0" applyAlignment="1">
      <alignment vertical="center"/>
    </xf>
  </cellXfs>
  <cellStyles count="5">
    <cellStyle name="Гиперссылка" xfId="4" builtinId="8"/>
    <cellStyle name="Обычный" xfId="0" builtinId="0"/>
    <cellStyle name="Обычный 2 2" xfId="1" xr:uid="{00000000-0005-0000-0000-000001000000}"/>
    <cellStyle name="Обычный 3" xfId="2" xr:uid="{00000000-0005-0000-0000-00000200000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workbookViewId="0">
      <selection activeCell="A2" sqref="A2"/>
    </sheetView>
  </sheetViews>
  <sheetFormatPr defaultRowHeight="15" x14ac:dyDescent="0.25"/>
  <cols>
    <col min="1" max="1" width="23.7109375" customWidth="1"/>
    <col min="2" max="2" width="26.140625" customWidth="1"/>
    <col min="3" max="3" width="14.42578125" customWidth="1"/>
    <col min="4" max="4" width="13.5703125" customWidth="1"/>
    <col min="5" max="5" width="22.28515625" customWidth="1"/>
    <col min="6" max="6" width="21.140625" customWidth="1"/>
    <col min="7" max="7" width="17.5703125" customWidth="1"/>
    <col min="8" max="8" width="22.7109375" customWidth="1"/>
    <col min="9" max="9" width="18.5703125" customWidth="1"/>
    <col min="10" max="10" width="20.85546875" customWidth="1"/>
    <col min="11" max="11" width="25.7109375" customWidth="1"/>
    <col min="12" max="12" width="28.140625" customWidth="1"/>
  </cols>
  <sheetData>
    <row r="1" spans="1:13" ht="15.75" thickBot="1" x14ac:dyDescent="0.3">
      <c r="A1" s="3" t="s">
        <v>0</v>
      </c>
    </row>
    <row r="2" spans="1:13" ht="15.75" thickBot="1" x14ac:dyDescent="0.3">
      <c r="A2" s="16">
        <v>44927</v>
      </c>
      <c r="B2" s="28" t="s">
        <v>51</v>
      </c>
    </row>
    <row r="3" spans="1:13" s="2" customFormat="1" ht="42.75" customHeight="1" x14ac:dyDescent="0.25">
      <c r="A3" s="91" t="s">
        <v>33</v>
      </c>
      <c r="B3" s="92"/>
      <c r="C3" s="92"/>
      <c r="D3" s="92"/>
      <c r="E3" s="92"/>
      <c r="F3" s="14"/>
      <c r="G3" s="14"/>
      <c r="H3" s="14"/>
      <c r="I3" s="14"/>
      <c r="J3" s="14"/>
      <c r="K3" s="14"/>
      <c r="L3" s="14"/>
      <c r="M3" s="14"/>
    </row>
    <row r="4" spans="1:13" ht="16.5" customHeight="1" x14ac:dyDescent="0.25">
      <c r="A4" s="93" t="s">
        <v>20</v>
      </c>
      <c r="B4" s="94"/>
      <c r="C4" s="94"/>
      <c r="D4" s="94"/>
      <c r="E4" s="94"/>
      <c r="F4" s="4"/>
      <c r="G4" s="4"/>
      <c r="H4" s="4"/>
      <c r="I4" s="4"/>
      <c r="J4" s="4"/>
      <c r="K4" s="4"/>
      <c r="L4" s="4"/>
      <c r="M4" s="2"/>
    </row>
    <row r="5" spans="1:13" x14ac:dyDescent="0.25">
      <c r="A5" s="95" t="s">
        <v>23</v>
      </c>
      <c r="B5" s="96"/>
      <c r="C5" s="96"/>
      <c r="D5" s="96"/>
      <c r="E5" s="96"/>
      <c r="F5" s="15"/>
      <c r="G5" s="15"/>
      <c r="H5" s="15"/>
      <c r="I5" s="15"/>
      <c r="J5" s="15"/>
      <c r="K5" s="15"/>
      <c r="L5" s="15"/>
      <c r="M5" s="15"/>
    </row>
    <row r="6" spans="1:13" ht="15.75" thickBot="1" x14ac:dyDescent="0.3">
      <c r="A6" s="97" t="s">
        <v>17</v>
      </c>
      <c r="B6" s="98"/>
      <c r="C6" s="98"/>
      <c r="D6" s="98"/>
      <c r="E6" s="98"/>
    </row>
    <row r="7" spans="1:13" s="39" customFormat="1" ht="50.25" customHeight="1" x14ac:dyDescent="0.25">
      <c r="A7" s="99" t="s">
        <v>24</v>
      </c>
      <c r="B7" s="100"/>
      <c r="C7" s="100"/>
      <c r="D7" s="101"/>
      <c r="E7" s="87" t="s">
        <v>27</v>
      </c>
      <c r="F7" s="88"/>
      <c r="G7" s="88"/>
      <c r="H7" s="89"/>
      <c r="I7" s="87" t="s">
        <v>34</v>
      </c>
      <c r="J7" s="89"/>
      <c r="K7" s="90" t="s">
        <v>47</v>
      </c>
      <c r="L7" s="89"/>
    </row>
    <row r="8" spans="1:13" s="39" customFormat="1" ht="63.75" customHeight="1" x14ac:dyDescent="0.25">
      <c r="A8" s="52" t="s">
        <v>26</v>
      </c>
      <c r="B8" s="53" t="s">
        <v>25</v>
      </c>
      <c r="C8" s="53" t="s">
        <v>1</v>
      </c>
      <c r="D8" s="54" t="s">
        <v>2</v>
      </c>
      <c r="E8" s="55" t="s">
        <v>3</v>
      </c>
      <c r="F8" s="53" t="s">
        <v>29</v>
      </c>
      <c r="G8" s="53" t="s">
        <v>28</v>
      </c>
      <c r="H8" s="54" t="s">
        <v>4</v>
      </c>
      <c r="I8" s="55" t="s">
        <v>30</v>
      </c>
      <c r="J8" s="56" t="s">
        <v>31</v>
      </c>
      <c r="K8" s="57" t="s">
        <v>48</v>
      </c>
      <c r="L8" s="56" t="s">
        <v>49</v>
      </c>
    </row>
    <row r="9" spans="1:13" s="45" customFormat="1" ht="57.75" customHeight="1" thickBot="1" x14ac:dyDescent="0.3">
      <c r="A9" s="40"/>
      <c r="B9" s="41"/>
      <c r="C9" s="44"/>
      <c r="D9" s="42"/>
      <c r="E9" s="43"/>
      <c r="F9" s="41"/>
      <c r="G9" s="44"/>
      <c r="H9" s="46"/>
      <c r="I9" s="43"/>
      <c r="J9" s="42"/>
      <c r="K9" s="43">
        <v>0</v>
      </c>
      <c r="L9" s="42">
        <v>0</v>
      </c>
    </row>
    <row r="10" spans="1:13" x14ac:dyDescent="0.25">
      <c r="A10" s="37"/>
      <c r="B10" s="37"/>
      <c r="C10" s="37"/>
      <c r="D10" s="37"/>
      <c r="E10" s="37"/>
      <c r="F10" s="38"/>
      <c r="G10" s="38"/>
      <c r="H10" s="38"/>
      <c r="I10" s="38"/>
    </row>
    <row r="11" spans="1:13" x14ac:dyDescent="0.25">
      <c r="A11" s="35"/>
      <c r="B11" s="36"/>
      <c r="C11" s="36"/>
      <c r="D11" s="36"/>
      <c r="E11" s="36"/>
    </row>
    <row r="12" spans="1:13" x14ac:dyDescent="0.25">
      <c r="A12" s="35"/>
      <c r="B12" s="36"/>
      <c r="C12" s="36"/>
      <c r="D12" s="36"/>
      <c r="E12" s="36"/>
    </row>
  </sheetData>
  <mergeCells count="8">
    <mergeCell ref="E7:H7"/>
    <mergeCell ref="I7:J7"/>
    <mergeCell ref="K7:L7"/>
    <mergeCell ref="A3:E3"/>
    <mergeCell ref="A4:E4"/>
    <mergeCell ref="A5:E5"/>
    <mergeCell ref="A6:E6"/>
    <mergeCell ref="A7:D7"/>
  </mergeCells>
  <dataValidations count="4">
    <dataValidation type="date" allowBlank="1" showInputMessage="1" showErrorMessage="1" error="Некорректный формат даты_x000a_ИЛИ_x000a_Заявление устарело. Скачайте новое заявление с сайта epass.by в разделе &quot;Услуги&quot;." sqref="A2" xr:uid="{00000000-0002-0000-0000-000000000000}">
      <formula1>44927</formula1>
      <formula2>45107</formula2>
    </dataValidation>
    <dataValidation type="list" allowBlank="1" showInputMessage="1" showErrorMessage="1" sqref="L9" xr:uid="{00000000-0002-0000-0000-000001000000}">
      <formula1>Количество_XML</formula1>
    </dataValidation>
    <dataValidation type="list" allowBlank="1" showInputMessage="1" showErrorMessage="1" sqref="K9" xr:uid="{00000000-0002-0000-0000-000002000000}">
      <formula1>Количество_GTIN3</formula1>
    </dataValidation>
    <dataValidation type="textLength" operator="greaterThanOrEqual" allowBlank="1" showInputMessage="1" showErrorMessage="1" error="Введите не менее 6 символов (латинские буквы и цифры)" sqref="I9 J9" xr:uid="{6AED7FA7-AB0D-44AD-830A-07549F90A826}">
      <formula1>6</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5"/>
  <sheetViews>
    <sheetView topLeftCell="A3" workbookViewId="0">
      <selection activeCell="B4" sqref="B4"/>
    </sheetView>
  </sheetViews>
  <sheetFormatPr defaultRowHeight="15" x14ac:dyDescent="0.25"/>
  <cols>
    <col min="1" max="1" width="3.85546875" customWidth="1"/>
    <col min="2" max="2" width="43.42578125" customWidth="1"/>
    <col min="3" max="3" width="9" customWidth="1"/>
    <col min="4" max="4" width="22.7109375" customWidth="1"/>
    <col min="5" max="5" width="3.140625" hidden="1" customWidth="1"/>
    <col min="6" max="6" width="21.5703125" customWidth="1"/>
    <col min="8" max="9" width="10.28515625" bestFit="1" customWidth="1"/>
  </cols>
  <sheetData>
    <row r="1" spans="1:6" hidden="1" x14ac:dyDescent="0.25"/>
    <row r="2" spans="1:6" hidden="1" x14ac:dyDescent="0.25"/>
    <row r="3" spans="1:6" x14ac:dyDescent="0.25">
      <c r="A3" s="109" t="str">
        <f>"СЧЕТ-ФАКТУРА от "&amp;TEXT(Заявление!A2,"ДД.ММ.ГГГГ")&amp;" г."</f>
        <v>СЧЕТ-ФАКТУРА от 01.01.2023 г.</v>
      </c>
      <c r="B3" s="109"/>
      <c r="C3" s="109"/>
      <c r="D3" s="109"/>
      <c r="E3" s="109"/>
      <c r="F3" s="96"/>
    </row>
    <row r="4" spans="1:6" x14ac:dyDescent="0.25">
      <c r="A4" s="61"/>
      <c r="B4" s="84" t="s">
        <v>52</v>
      </c>
      <c r="C4" s="62"/>
      <c r="D4" s="62"/>
      <c r="E4" s="62"/>
    </row>
    <row r="5" spans="1:6" ht="15" hidden="1" customHeight="1" x14ac:dyDescent="0.25"/>
    <row r="6" spans="1:6" s="60" customFormat="1" ht="47.25" customHeight="1" x14ac:dyDescent="0.25">
      <c r="A6" s="104" t="str">
        <f>"К договору № "&amp;C7&amp;" на предоставление услуг межведомственной распределенной информационной системы Банк данных электронных паспортов товаров (ePASS)"</f>
        <v>К договору № ПДЭПТ//010123 на предоставление услуг межведомственной распределенной информационной системы Банк данных электронных паспортов товаров (ePASS)</v>
      </c>
      <c r="B6" s="104"/>
      <c r="C6" s="104"/>
      <c r="D6" s="104"/>
      <c r="E6" s="104"/>
    </row>
    <row r="7" spans="1:6" s="60" customFormat="1" ht="15" customHeight="1" x14ac:dyDescent="0.25">
      <c r="A7" s="63"/>
      <c r="B7" s="20" t="s">
        <v>16</v>
      </c>
      <c r="C7" s="110" t="str">
        <f>"ПДЭПТ/"&amp;Заявление!D9&amp;"/"&amp;TEXT(Заявление!A2,"ДДММГГ")</f>
        <v>ПДЭПТ//010123</v>
      </c>
      <c r="D7" s="111"/>
      <c r="E7" s="112"/>
      <c r="F7" s="113"/>
    </row>
    <row r="9" spans="1:6" x14ac:dyDescent="0.25">
      <c r="A9" s="105" t="s">
        <v>8</v>
      </c>
      <c r="B9" s="105"/>
      <c r="C9" s="64"/>
      <c r="D9" s="105" t="s">
        <v>9</v>
      </c>
      <c r="E9" s="105"/>
    </row>
    <row r="10" spans="1:6" ht="34.5" customHeight="1" x14ac:dyDescent="0.25">
      <c r="A10" s="107" t="s">
        <v>10</v>
      </c>
      <c r="B10" s="107"/>
      <c r="C10" s="64"/>
      <c r="D10" s="107">
        <f>Заявление!A9</f>
        <v>0</v>
      </c>
      <c r="E10" s="107"/>
      <c r="F10" s="96"/>
    </row>
    <row r="11" spans="1:6" ht="143.25" customHeight="1" x14ac:dyDescent="0.25">
      <c r="A11" s="106" t="s">
        <v>21</v>
      </c>
      <c r="B11" s="106"/>
      <c r="D11" s="114"/>
      <c r="E11" s="114"/>
      <c r="F11" s="96"/>
    </row>
    <row r="12" spans="1:6" ht="16.5" customHeight="1" x14ac:dyDescent="0.25">
      <c r="A12" s="58"/>
      <c r="B12" s="66"/>
      <c r="D12" s="59"/>
      <c r="E12" s="59"/>
    </row>
    <row r="13" spans="1:6" ht="15" hidden="1" customHeight="1" x14ac:dyDescent="0.25">
      <c r="A13" s="58"/>
      <c r="B13" s="66"/>
      <c r="D13" s="59"/>
      <c r="E13" s="59"/>
    </row>
    <row r="14" spans="1:6" ht="15" hidden="1" customHeight="1" x14ac:dyDescent="0.25"/>
    <row r="15" spans="1:6" s="58" customFormat="1" ht="21.75" customHeight="1" x14ac:dyDescent="0.25">
      <c r="A15" s="34" t="s">
        <v>11</v>
      </c>
      <c r="B15" s="78" t="s">
        <v>12</v>
      </c>
      <c r="C15" s="76"/>
      <c r="D15" s="78" t="s">
        <v>44</v>
      </c>
      <c r="E15" s="76"/>
      <c r="F15" s="34" t="s">
        <v>13</v>
      </c>
    </row>
    <row r="16" spans="1:6" s="58" customFormat="1" x14ac:dyDescent="0.25">
      <c r="A16" s="34" t="str">
        <f>IF(Заявление!K9&gt;0,1,"")</f>
        <v/>
      </c>
      <c r="B16" s="78" t="str">
        <f>IF(Заявление!K9&gt;0,Заявление!K8,"")</f>
        <v/>
      </c>
      <c r="C16" s="76"/>
      <c r="D16" s="82" t="str">
        <f>IF(Заявление!K9&gt;0,Заявление!K9,"")</f>
        <v/>
      </c>
      <c r="E16" s="80"/>
      <c r="F16" s="18" t="str">
        <f>IF(Заявление!K9&gt;0,VLOOKUP(D16,Справочники!A3:B116,2),"")</f>
        <v/>
      </c>
    </row>
    <row r="17" spans="1:6" s="58" customFormat="1" ht="29.25" customHeight="1" x14ac:dyDescent="0.25">
      <c r="A17" s="34" t="str">
        <f>IF(Заявление!L9&gt;0,IF(Заявление!K9&gt;0,2,1),"")</f>
        <v/>
      </c>
      <c r="B17" s="78" t="str">
        <f>IF(Заявление!L9&gt;0,Заявление!L8,"")</f>
        <v/>
      </c>
      <c r="C17" s="76"/>
      <c r="D17" s="82" t="str">
        <f>IF(Заявление!L9&gt;0,Заявление!L9,"")</f>
        <v/>
      </c>
      <c r="E17" s="80"/>
      <c r="F17" s="18" t="str">
        <f>IF(Заявление!L9&gt;0,VLOOKUP(D17,Справочники!D3:E116,2),"")</f>
        <v/>
      </c>
    </row>
    <row r="18" spans="1:6" x14ac:dyDescent="0.25">
      <c r="A18" s="17"/>
      <c r="B18" s="79" t="s">
        <v>14</v>
      </c>
      <c r="C18" s="77"/>
      <c r="D18" s="83"/>
      <c r="E18" s="81"/>
      <c r="F18" s="19">
        <f>SUM(F16:F17)</f>
        <v>0</v>
      </c>
    </row>
    <row r="19" spans="1:6" ht="15" customHeight="1" x14ac:dyDescent="0.25">
      <c r="A19" s="108" t="str">
        <f>"      Всего услуг на сумму "&amp;SUBSTITUTE(TEXT(TRUNC(F18,0),0)&amp;","&amp;TEXT((F18-TRUNC(F18,0))*100,"00")&amp; " (" &amp; SUBSTITUTE(PROPER(INDEX(n_4,MID(TEXT(F18,n0),1,1)+1)&amp;INDEX(n0x,MID(TEXT(F18,n0),2,1)+1,MID(TEXT(F18,n0),3,1)+1)&amp;IF(-MID(TEXT(F18,n0),1,3),"миллиард"&amp;VLOOKUP(MID(TEXT(F18,n0),3,1)*AND(MID(TEXT(F18,n0),2,1)-1),мил,2),"")&amp;INDEX(n_4,MID(TEXT(F18,n0),4,1)+1)&amp;INDEX(n0x,MID(TEXT(F18,n0),5,1)+1,MID(TEXT(F18,n0),6,1)+1)&amp;IF(-MID(TEXT(F18,n0),4,3),"миллион"&amp;VLOOKUP(MID(TEXT(F18,n0),6,1)*AND(MID(TEXT(F18,n0),5,1)-1),мил,2),"")&amp;INDEX(n_4,MID(TEXT(F18,n0),7,1)+1)&amp;INDEX(n1x,MID(TEXT(F18,n0),8,1)+1,MID(TEXT(F18,n0),9,1)+1)&amp;IF(-MID(TEXT(F18,n0),7,3),VLOOKUP(MID(TEXT(F18,n0),9,1)*AND(MID(TEXT(F18,n0),8,1)-1),тыс,2),"")&amp;INDEX(n_4,MID(TEXT(F18,n0),10,1)+1)&amp;INDEX(n0x,MID(TEXT(F18,n0),11,1)+1,MID(TEXT(F18,n0),12,1)+1)),"z"," ")&amp;IF(TRUNC(TEXT(F18,n0)),"","Ноль ")&amp;") белорусских рубл"&amp;VLOOKUP(MOD(MAX(MOD(MID(TEXT(F18,n0),11,2)-11,100),9),10),{0,"ь ";1,"я ";4,"ей "},2)&amp;RIGHT(TEXT(F18,n0),2)&amp;" копе"&amp;VLOOKUP(MOD(MAX(MOD(RIGHT(TEXT(F18,n0),2)-11,100),9),10),{0,"йка";1,"йки";4,"ек"},2)," )",")")</f>
        <v xml:space="preserve">      Всего услуг на сумму 0,00 (Ноль) белорусских рублей 00 копеек</v>
      </c>
      <c r="B19" s="108"/>
      <c r="C19" s="108"/>
      <c r="D19" s="108"/>
      <c r="E19" s="108"/>
      <c r="F19" s="108"/>
    </row>
    <row r="20" spans="1:6" x14ac:dyDescent="0.25">
      <c r="A20" s="67"/>
      <c r="B20" s="68"/>
      <c r="C20" s="68"/>
      <c r="D20" s="68"/>
      <c r="E20" s="68"/>
      <c r="F20" s="68"/>
    </row>
    <row r="21" spans="1:6" s="60" customFormat="1" ht="28.5" customHeight="1" x14ac:dyDescent="0.25">
      <c r="A21" s="103" t="s">
        <v>15</v>
      </c>
      <c r="B21" s="103"/>
      <c r="C21" s="103"/>
      <c r="D21" s="103"/>
      <c r="E21" s="103"/>
      <c r="F21" s="103"/>
    </row>
    <row r="22" spans="1:6" x14ac:dyDescent="0.25">
      <c r="A22" s="95" t="s">
        <v>32</v>
      </c>
      <c r="B22" s="95"/>
      <c r="C22" s="95"/>
      <c r="D22" s="95"/>
      <c r="E22" s="95"/>
      <c r="F22" s="95"/>
    </row>
    <row r="23" spans="1:6" x14ac:dyDescent="0.25">
      <c r="A23" s="102" t="str">
        <f>"Оплата услуг системы ePASS по договору "&amp;C7</f>
        <v>Оплата услуг системы ePASS по договору ПДЭПТ//010123</v>
      </c>
      <c r="B23" s="102"/>
      <c r="C23" s="102"/>
      <c r="D23" s="102"/>
      <c r="E23" s="102"/>
      <c r="F23" s="102"/>
    </row>
    <row r="24" spans="1:6" x14ac:dyDescent="0.25">
      <c r="B24" s="86" t="s">
        <v>50</v>
      </c>
      <c r="C24" s="66">
        <v>21101</v>
      </c>
    </row>
    <row r="25" spans="1:6" x14ac:dyDescent="0.25">
      <c r="B25" s="85"/>
    </row>
  </sheetData>
  <mergeCells count="13">
    <mergeCell ref="A3:F3"/>
    <mergeCell ref="C7:F7"/>
    <mergeCell ref="D11:F11"/>
    <mergeCell ref="D10:F10"/>
    <mergeCell ref="A22:F22"/>
    <mergeCell ref="A23:F23"/>
    <mergeCell ref="A21:F21"/>
    <mergeCell ref="A6:E6"/>
    <mergeCell ref="A9:B9"/>
    <mergeCell ref="D9:E9"/>
    <mergeCell ref="A11:B11"/>
    <mergeCell ref="A10:B10"/>
    <mergeCell ref="A19:F19"/>
  </mergeCells>
  <pageMargins left="0.7" right="0.7" top="0.75" bottom="0.75" header="0.3" footer="0.3"/>
  <pageSetup paperSize="9" scale="86"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workbookViewId="0">
      <selection activeCell="B25" sqref="B25"/>
    </sheetView>
  </sheetViews>
  <sheetFormatPr defaultRowHeight="15" x14ac:dyDescent="0.25"/>
  <cols>
    <col min="1" max="1" width="18.42578125" customWidth="1"/>
    <col min="2" max="2" width="19.42578125" customWidth="1"/>
    <col min="3" max="3" width="15.7109375" customWidth="1"/>
    <col min="4" max="4" width="17.85546875" customWidth="1"/>
    <col min="5" max="5" width="19.140625" customWidth="1"/>
  </cols>
  <sheetData>
    <row r="1" spans="1:9" s="1" customFormat="1" ht="48" customHeight="1" x14ac:dyDescent="0.25">
      <c r="A1" s="115" t="s">
        <v>22</v>
      </c>
      <c r="B1" s="115"/>
      <c r="C1" s="7"/>
      <c r="D1" s="115" t="s">
        <v>5</v>
      </c>
      <c r="E1" s="116"/>
    </row>
    <row r="2" spans="1:9" ht="23.25" customHeight="1" x14ac:dyDescent="0.25">
      <c r="A2" s="8" t="s">
        <v>6</v>
      </c>
      <c r="B2" s="8" t="s">
        <v>7</v>
      </c>
      <c r="C2" s="7"/>
      <c r="D2" s="8" t="s">
        <v>6</v>
      </c>
      <c r="E2" s="8" t="s">
        <v>7</v>
      </c>
    </row>
    <row r="3" spans="1:9" x14ac:dyDescent="0.25">
      <c r="A3" s="9">
        <v>10</v>
      </c>
      <c r="B3" s="9">
        <v>53</v>
      </c>
      <c r="C3" s="47"/>
      <c r="D3" s="10">
        <v>10</v>
      </c>
      <c r="E3" s="9">
        <v>53</v>
      </c>
      <c r="F3" s="47"/>
      <c r="H3" s="29"/>
      <c r="I3" s="29"/>
    </row>
    <row r="4" spans="1:9" x14ac:dyDescent="0.25">
      <c r="A4" s="9">
        <v>50</v>
      </c>
      <c r="B4" s="9">
        <v>100</v>
      </c>
      <c r="C4" s="47"/>
      <c r="D4" s="10">
        <v>50</v>
      </c>
      <c r="E4" s="9">
        <v>100</v>
      </c>
      <c r="F4" s="47"/>
      <c r="H4" s="29"/>
      <c r="I4" s="29"/>
    </row>
    <row r="5" spans="1:9" x14ac:dyDescent="0.25">
      <c r="A5" s="9">
        <v>100</v>
      </c>
      <c r="B5" s="9">
        <v>128</v>
      </c>
      <c r="C5" s="47"/>
      <c r="D5" s="10">
        <v>100</v>
      </c>
      <c r="E5" s="9">
        <v>128</v>
      </c>
      <c r="F5" s="47"/>
      <c r="H5" s="29"/>
      <c r="I5" s="29"/>
    </row>
    <row r="6" spans="1:9" x14ac:dyDescent="0.25">
      <c r="A6" s="9">
        <v>300</v>
      </c>
      <c r="B6" s="9">
        <v>168</v>
      </c>
      <c r="C6" s="47"/>
      <c r="D6" s="10">
        <v>300</v>
      </c>
      <c r="E6" s="9">
        <v>168</v>
      </c>
      <c r="F6" s="47"/>
      <c r="H6" s="29"/>
      <c r="I6" s="29"/>
    </row>
    <row r="7" spans="1:9" x14ac:dyDescent="0.25">
      <c r="A7" s="9">
        <v>500</v>
      </c>
      <c r="B7" s="9">
        <v>247</v>
      </c>
      <c r="C7" s="47"/>
      <c r="D7" s="10">
        <v>500</v>
      </c>
      <c r="E7" s="9">
        <v>247</v>
      </c>
      <c r="F7" s="47"/>
      <c r="H7" s="29"/>
      <c r="I7" s="29"/>
    </row>
    <row r="8" spans="1:9" x14ac:dyDescent="0.25">
      <c r="A8" s="9">
        <v>700</v>
      </c>
      <c r="B8" s="9">
        <v>327</v>
      </c>
      <c r="C8" s="47"/>
      <c r="D8" s="10">
        <v>700</v>
      </c>
      <c r="E8" s="9">
        <v>327</v>
      </c>
      <c r="F8" s="47"/>
      <c r="H8" s="29"/>
      <c r="I8" s="29"/>
    </row>
    <row r="9" spans="1:9" x14ac:dyDescent="0.25">
      <c r="A9" s="11">
        <v>1000</v>
      </c>
      <c r="B9" s="9">
        <v>354</v>
      </c>
      <c r="C9" s="47"/>
      <c r="D9" s="12">
        <v>1000</v>
      </c>
      <c r="E9" s="9">
        <v>354</v>
      </c>
      <c r="F9" s="47"/>
      <c r="H9" s="29"/>
      <c r="I9" s="29"/>
    </row>
    <row r="10" spans="1:9" x14ac:dyDescent="0.25">
      <c r="A10" s="11">
        <v>2000</v>
      </c>
      <c r="B10" s="9">
        <v>656</v>
      </c>
      <c r="C10" s="47"/>
      <c r="D10" s="12">
        <v>2000</v>
      </c>
      <c r="E10" s="9">
        <v>656</v>
      </c>
      <c r="F10" s="47"/>
      <c r="H10" s="29"/>
      <c r="I10" s="29"/>
    </row>
    <row r="11" spans="1:9" x14ac:dyDescent="0.25">
      <c r="A11" s="11">
        <v>3000</v>
      </c>
      <c r="B11" s="9">
        <v>716</v>
      </c>
      <c r="C11" s="47"/>
      <c r="D11" s="12">
        <v>3000</v>
      </c>
      <c r="E11" s="9">
        <v>716</v>
      </c>
      <c r="F11" s="47"/>
      <c r="H11" s="29"/>
      <c r="I11" s="29"/>
    </row>
    <row r="12" spans="1:9" s="32" customFormat="1" x14ac:dyDescent="0.25">
      <c r="A12" s="30">
        <v>4000</v>
      </c>
      <c r="B12" s="49">
        <v>964</v>
      </c>
      <c r="C12" s="48"/>
      <c r="D12" s="31">
        <v>4000</v>
      </c>
      <c r="E12" s="49">
        <v>964</v>
      </c>
      <c r="F12" s="47"/>
      <c r="H12" s="33"/>
      <c r="I12" s="33"/>
    </row>
    <row r="13" spans="1:9" x14ac:dyDescent="0.25">
      <c r="A13" s="11">
        <v>5000</v>
      </c>
      <c r="B13" s="49">
        <v>1037</v>
      </c>
      <c r="C13" s="47"/>
      <c r="D13" s="12">
        <v>5000</v>
      </c>
      <c r="E13" s="49">
        <v>1037</v>
      </c>
      <c r="F13" s="47"/>
      <c r="H13" s="29"/>
      <c r="I13" s="29"/>
    </row>
    <row r="14" spans="1:9" x14ac:dyDescent="0.25">
      <c r="A14" s="11">
        <v>7000</v>
      </c>
      <c r="B14" s="24">
        <v>1593</v>
      </c>
      <c r="C14" s="47"/>
      <c r="D14" s="12">
        <v>7000</v>
      </c>
      <c r="E14" s="24">
        <v>1593</v>
      </c>
      <c r="F14" s="47"/>
      <c r="H14" s="29"/>
      <c r="I14" s="29"/>
    </row>
    <row r="15" spans="1:9" x14ac:dyDescent="0.25">
      <c r="A15" s="11">
        <v>10000</v>
      </c>
      <c r="B15" s="11">
        <v>1693</v>
      </c>
      <c r="C15" s="47"/>
      <c r="D15" s="12">
        <v>10000</v>
      </c>
      <c r="E15" s="11">
        <v>1693</v>
      </c>
      <c r="F15" s="47"/>
      <c r="H15" s="29"/>
      <c r="I15" s="29"/>
    </row>
    <row r="16" spans="1:9" x14ac:dyDescent="0.25">
      <c r="A16" s="11">
        <v>15000</v>
      </c>
      <c r="B16" s="11">
        <v>2061</v>
      </c>
      <c r="C16" s="47"/>
      <c r="D16" s="12">
        <v>15000</v>
      </c>
      <c r="E16" s="11">
        <v>2061</v>
      </c>
      <c r="F16" s="47"/>
      <c r="H16" s="29"/>
      <c r="I16" s="29"/>
    </row>
    <row r="17" spans="1:9" x14ac:dyDescent="0.25">
      <c r="A17" s="11">
        <v>20000</v>
      </c>
      <c r="B17" s="11">
        <v>2175</v>
      </c>
      <c r="C17" s="47"/>
      <c r="D17" s="12">
        <v>20000</v>
      </c>
      <c r="E17" s="11">
        <v>2175</v>
      </c>
      <c r="F17" s="47"/>
      <c r="H17" s="29"/>
      <c r="I17" s="29"/>
    </row>
    <row r="18" spans="1:9" x14ac:dyDescent="0.25">
      <c r="A18" s="11">
        <v>30000</v>
      </c>
      <c r="B18" s="11">
        <v>2401</v>
      </c>
      <c r="C18" s="47"/>
      <c r="D18" s="12">
        <v>30000</v>
      </c>
      <c r="E18" s="11">
        <v>2401</v>
      </c>
      <c r="F18" s="47"/>
      <c r="H18" s="29"/>
      <c r="I18" s="29"/>
    </row>
    <row r="19" spans="1:9" x14ac:dyDescent="0.25">
      <c r="A19" s="11">
        <v>40000</v>
      </c>
      <c r="B19" s="11">
        <v>2654</v>
      </c>
      <c r="C19" s="47"/>
      <c r="D19" s="12">
        <v>40000</v>
      </c>
      <c r="E19" s="11">
        <v>2654</v>
      </c>
      <c r="F19" s="47"/>
      <c r="H19" s="29"/>
      <c r="I19" s="29"/>
    </row>
    <row r="20" spans="1:9" x14ac:dyDescent="0.25">
      <c r="A20" s="11">
        <v>50000</v>
      </c>
      <c r="B20" s="11">
        <v>2750</v>
      </c>
      <c r="C20" s="47"/>
      <c r="D20" s="12">
        <v>50000</v>
      </c>
      <c r="E20" s="11">
        <v>2750</v>
      </c>
      <c r="F20" s="47"/>
      <c r="H20" s="29"/>
      <c r="I20" s="29"/>
    </row>
    <row r="21" spans="1:9" x14ac:dyDescent="0.25">
      <c r="A21" s="11">
        <v>60000</v>
      </c>
      <c r="B21" s="11">
        <v>3030</v>
      </c>
      <c r="C21" s="47"/>
      <c r="D21" s="12">
        <v>60000</v>
      </c>
      <c r="E21" s="11">
        <v>3030</v>
      </c>
      <c r="F21" s="47"/>
      <c r="H21" s="29"/>
      <c r="I21" s="29"/>
    </row>
    <row r="22" spans="1:9" x14ac:dyDescent="0.25">
      <c r="A22" s="11">
        <v>70000</v>
      </c>
      <c r="B22" s="11">
        <v>3265</v>
      </c>
      <c r="C22" s="47"/>
      <c r="D22" s="12">
        <v>70000</v>
      </c>
      <c r="E22" s="11">
        <v>3265</v>
      </c>
      <c r="F22" s="47"/>
      <c r="H22" s="29"/>
      <c r="I22" s="29"/>
    </row>
    <row r="23" spans="1:9" x14ac:dyDescent="0.25">
      <c r="A23" s="11">
        <v>80000</v>
      </c>
      <c r="B23" s="11">
        <v>3499</v>
      </c>
      <c r="C23" s="47"/>
      <c r="D23" s="12">
        <v>80000</v>
      </c>
      <c r="E23" s="11">
        <v>3499</v>
      </c>
      <c r="F23" s="47"/>
      <c r="H23" s="29"/>
      <c r="I23" s="29"/>
    </row>
    <row r="24" spans="1:9" x14ac:dyDescent="0.25">
      <c r="A24" s="11">
        <v>90000</v>
      </c>
      <c r="B24" s="11">
        <v>3740</v>
      </c>
      <c r="C24" s="47"/>
      <c r="D24" s="12">
        <v>90000</v>
      </c>
      <c r="E24" s="11">
        <v>3740</v>
      </c>
      <c r="F24" s="47"/>
      <c r="H24" s="29"/>
      <c r="I24" s="29"/>
    </row>
    <row r="25" spans="1:9" x14ac:dyDescent="0.25">
      <c r="A25" s="11">
        <v>100000</v>
      </c>
      <c r="B25" s="11">
        <v>4094</v>
      </c>
      <c r="C25" s="47"/>
      <c r="D25" s="12">
        <v>100000</v>
      </c>
      <c r="E25" s="11">
        <v>4094</v>
      </c>
      <c r="F25" s="47"/>
      <c r="H25" s="29"/>
      <c r="I25" s="29"/>
    </row>
    <row r="26" spans="1:9" ht="69" customHeight="1" x14ac:dyDescent="0.25">
      <c r="A26" s="117" t="s">
        <v>45</v>
      </c>
      <c r="B26" s="116"/>
      <c r="C26" s="13"/>
      <c r="D26" s="117" t="s">
        <v>45</v>
      </c>
      <c r="E26" s="116"/>
    </row>
    <row r="27" spans="1:9" x14ac:dyDescent="0.25">
      <c r="A27" s="5"/>
      <c r="B27" s="5"/>
      <c r="C27" s="5"/>
    </row>
  </sheetData>
  <mergeCells count="4">
    <mergeCell ref="D1:E1"/>
    <mergeCell ref="A1:B1"/>
    <mergeCell ref="A26:B26"/>
    <mergeCell ref="D26:E26"/>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4"/>
  <sheetViews>
    <sheetView workbookViewId="0">
      <selection activeCell="C1" sqref="C1"/>
    </sheetView>
  </sheetViews>
  <sheetFormatPr defaultRowHeight="15" x14ac:dyDescent="0.25"/>
  <cols>
    <col min="1" max="1" width="15.28515625" customWidth="1"/>
    <col min="2" max="2" width="17.85546875" customWidth="1"/>
    <col min="4" max="4" width="14" customWidth="1"/>
    <col min="5" max="5" width="17.85546875" customWidth="1"/>
  </cols>
  <sheetData>
    <row r="1" spans="1:5" ht="59.25" customHeight="1" x14ac:dyDescent="0.25">
      <c r="A1" s="21" t="s">
        <v>18</v>
      </c>
      <c r="B1" s="21"/>
      <c r="D1" s="21" t="s">
        <v>19</v>
      </c>
      <c r="E1" s="27"/>
    </row>
    <row r="2" spans="1:5" ht="30" x14ac:dyDescent="0.25">
      <c r="A2" s="21" t="s">
        <v>6</v>
      </c>
      <c r="B2" s="21" t="s">
        <v>7</v>
      </c>
      <c r="D2" s="21" t="s">
        <v>6</v>
      </c>
      <c r="E2" s="21" t="s">
        <v>7</v>
      </c>
    </row>
    <row r="3" spans="1:5" x14ac:dyDescent="0.25">
      <c r="A3" s="9">
        <v>0</v>
      </c>
      <c r="B3" s="9">
        <v>0</v>
      </c>
      <c r="C3" s="26"/>
      <c r="D3" s="9">
        <v>0</v>
      </c>
      <c r="E3" s="9">
        <v>0</v>
      </c>
    </row>
    <row r="4" spans="1:5" x14ac:dyDescent="0.25">
      <c r="A4" s="9">
        <v>10</v>
      </c>
      <c r="B4" s="9">
        <v>53</v>
      </c>
      <c r="D4" s="22">
        <v>10</v>
      </c>
      <c r="E4" s="9">
        <v>53</v>
      </c>
    </row>
    <row r="5" spans="1:5" x14ac:dyDescent="0.25">
      <c r="A5" s="9">
        <v>50</v>
      </c>
      <c r="B5" s="9">
        <v>100</v>
      </c>
      <c r="D5" s="22">
        <v>50</v>
      </c>
      <c r="E5" s="9">
        <v>100</v>
      </c>
    </row>
    <row r="6" spans="1:5" x14ac:dyDescent="0.25">
      <c r="A6" s="9">
        <v>100</v>
      </c>
      <c r="B6" s="9">
        <v>128</v>
      </c>
      <c r="D6" s="22">
        <v>100</v>
      </c>
      <c r="E6" s="9">
        <v>128</v>
      </c>
    </row>
    <row r="7" spans="1:5" x14ac:dyDescent="0.25">
      <c r="A7" s="9">
        <v>300</v>
      </c>
      <c r="B7" s="9">
        <v>168</v>
      </c>
      <c r="D7" s="22">
        <v>300</v>
      </c>
      <c r="E7" s="9">
        <v>168</v>
      </c>
    </row>
    <row r="8" spans="1:5" x14ac:dyDescent="0.25">
      <c r="A8" s="9">
        <v>500</v>
      </c>
      <c r="B8" s="9">
        <v>247</v>
      </c>
      <c r="D8" s="22">
        <v>500</v>
      </c>
      <c r="E8" s="9">
        <v>247</v>
      </c>
    </row>
    <row r="9" spans="1:5" x14ac:dyDescent="0.25">
      <c r="A9" s="9">
        <v>700</v>
      </c>
      <c r="B9" s="9">
        <v>327</v>
      </c>
      <c r="D9" s="22">
        <v>700</v>
      </c>
      <c r="E9" s="9">
        <v>327</v>
      </c>
    </row>
    <row r="10" spans="1:5" x14ac:dyDescent="0.25">
      <c r="A10" s="11">
        <v>1000</v>
      </c>
      <c r="B10" s="9">
        <v>354</v>
      </c>
      <c r="D10" s="23">
        <v>1000</v>
      </c>
      <c r="E10" s="9">
        <v>354</v>
      </c>
    </row>
    <row r="11" spans="1:5" x14ac:dyDescent="0.25">
      <c r="A11" s="11">
        <v>2000</v>
      </c>
      <c r="B11" s="9">
        <v>656</v>
      </c>
      <c r="D11" s="23">
        <v>2000</v>
      </c>
      <c r="E11" s="9">
        <v>656</v>
      </c>
    </row>
    <row r="12" spans="1:5" x14ac:dyDescent="0.25">
      <c r="A12" s="11">
        <v>3000</v>
      </c>
      <c r="B12" s="9">
        <v>716</v>
      </c>
      <c r="D12" s="23">
        <v>3000</v>
      </c>
      <c r="E12" s="9">
        <v>716</v>
      </c>
    </row>
    <row r="13" spans="1:5" x14ac:dyDescent="0.25">
      <c r="A13" s="24">
        <v>4000</v>
      </c>
      <c r="B13" s="49">
        <v>964</v>
      </c>
      <c r="C13" s="50"/>
      <c r="D13" s="51">
        <v>4000</v>
      </c>
      <c r="E13" s="49">
        <v>964</v>
      </c>
    </row>
    <row r="14" spans="1:5" x14ac:dyDescent="0.25">
      <c r="A14" s="24">
        <v>5000</v>
      </c>
      <c r="B14" s="49">
        <v>1037</v>
      </c>
      <c r="C14" s="50"/>
      <c r="D14" s="51">
        <v>5000</v>
      </c>
      <c r="E14" s="49">
        <v>1037</v>
      </c>
    </row>
    <row r="15" spans="1:5" x14ac:dyDescent="0.25">
      <c r="A15" s="24">
        <v>7000</v>
      </c>
      <c r="B15" s="24">
        <v>1593</v>
      </c>
      <c r="C15" s="50"/>
      <c r="D15" s="51">
        <v>7000</v>
      </c>
      <c r="E15" s="24">
        <v>1593</v>
      </c>
    </row>
    <row r="16" spans="1:5" x14ac:dyDescent="0.25">
      <c r="A16" s="11">
        <v>10000</v>
      </c>
      <c r="B16" s="11">
        <v>1693</v>
      </c>
      <c r="D16" s="23">
        <v>10000</v>
      </c>
      <c r="E16" s="11">
        <v>1693</v>
      </c>
    </row>
    <row r="17" spans="1:5" x14ac:dyDescent="0.25">
      <c r="A17" s="11">
        <v>15000</v>
      </c>
      <c r="B17" s="11">
        <v>2061</v>
      </c>
      <c r="D17" s="23">
        <v>15000</v>
      </c>
      <c r="E17" s="11">
        <v>2061</v>
      </c>
    </row>
    <row r="18" spans="1:5" x14ac:dyDescent="0.25">
      <c r="A18" s="11">
        <v>20000</v>
      </c>
      <c r="B18" s="11">
        <v>2175</v>
      </c>
      <c r="D18" s="23">
        <v>20000</v>
      </c>
      <c r="E18" s="11">
        <v>2175</v>
      </c>
    </row>
    <row r="19" spans="1:5" x14ac:dyDescent="0.25">
      <c r="A19" s="11">
        <v>30000</v>
      </c>
      <c r="B19" s="11">
        <v>2401</v>
      </c>
      <c r="D19" s="23">
        <v>30000</v>
      </c>
      <c r="E19" s="11">
        <v>2401</v>
      </c>
    </row>
    <row r="20" spans="1:5" x14ac:dyDescent="0.25">
      <c r="A20" s="11">
        <v>40000</v>
      </c>
      <c r="B20" s="11">
        <v>2654</v>
      </c>
      <c r="D20" s="23">
        <v>40000</v>
      </c>
      <c r="E20" s="11">
        <v>2654</v>
      </c>
    </row>
    <row r="21" spans="1:5" x14ac:dyDescent="0.25">
      <c r="A21" s="11">
        <v>50000</v>
      </c>
      <c r="B21" s="11">
        <v>2750</v>
      </c>
      <c r="D21" s="23">
        <v>50000</v>
      </c>
      <c r="E21" s="11">
        <v>2750</v>
      </c>
    </row>
    <row r="22" spans="1:5" x14ac:dyDescent="0.25">
      <c r="A22" s="11">
        <v>60000</v>
      </c>
      <c r="B22" s="11">
        <v>3030</v>
      </c>
      <c r="D22" s="23">
        <v>60000</v>
      </c>
      <c r="E22" s="11">
        <v>3030</v>
      </c>
    </row>
    <row r="23" spans="1:5" x14ac:dyDescent="0.25">
      <c r="A23" s="11">
        <v>70000</v>
      </c>
      <c r="B23" s="11">
        <v>3265</v>
      </c>
      <c r="D23" s="23">
        <v>70000</v>
      </c>
      <c r="E23" s="11">
        <v>3265</v>
      </c>
    </row>
    <row r="24" spans="1:5" x14ac:dyDescent="0.25">
      <c r="A24" s="11">
        <v>80000</v>
      </c>
      <c r="B24" s="11">
        <v>3499</v>
      </c>
      <c r="D24" s="23">
        <v>80000</v>
      </c>
      <c r="E24" s="11">
        <v>3499</v>
      </c>
    </row>
    <row r="25" spans="1:5" x14ac:dyDescent="0.25">
      <c r="A25" s="11">
        <v>90000</v>
      </c>
      <c r="B25" s="11">
        <v>3740</v>
      </c>
      <c r="D25" s="23">
        <v>90000</v>
      </c>
      <c r="E25" s="11">
        <v>3740</v>
      </c>
    </row>
    <row r="26" spans="1:5" x14ac:dyDescent="0.25">
      <c r="A26" s="11">
        <v>100000</v>
      </c>
      <c r="B26" s="11">
        <v>4094</v>
      </c>
      <c r="D26" s="23">
        <v>100000</v>
      </c>
      <c r="E26" s="11">
        <v>4094</v>
      </c>
    </row>
    <row r="27" spans="1:5" x14ac:dyDescent="0.25">
      <c r="A27" s="24">
        <v>110000</v>
      </c>
      <c r="B27" s="12">
        <f>B26+401</f>
        <v>4495</v>
      </c>
      <c r="D27" s="24">
        <v>110000</v>
      </c>
      <c r="E27" s="12">
        <f>E26+401</f>
        <v>4495</v>
      </c>
    </row>
    <row r="28" spans="1:5" x14ac:dyDescent="0.25">
      <c r="A28" s="24">
        <v>120000</v>
      </c>
      <c r="B28" s="12">
        <f t="shared" ref="B28:B91" si="0">B27+401</f>
        <v>4896</v>
      </c>
      <c r="D28" s="24">
        <v>120000</v>
      </c>
      <c r="E28" s="12">
        <f t="shared" ref="E28:E91" si="1">E27+401</f>
        <v>4896</v>
      </c>
    </row>
    <row r="29" spans="1:5" x14ac:dyDescent="0.25">
      <c r="A29" s="11">
        <v>130000</v>
      </c>
      <c r="B29" s="12">
        <f t="shared" si="0"/>
        <v>5297</v>
      </c>
      <c r="D29" s="11">
        <v>130000</v>
      </c>
      <c r="E29" s="12">
        <f t="shared" si="1"/>
        <v>5297</v>
      </c>
    </row>
    <row r="30" spans="1:5" x14ac:dyDescent="0.25">
      <c r="A30" s="24">
        <v>140000</v>
      </c>
      <c r="B30" s="12">
        <f t="shared" si="0"/>
        <v>5698</v>
      </c>
      <c r="D30" s="24">
        <v>140000</v>
      </c>
      <c r="E30" s="12">
        <f t="shared" si="1"/>
        <v>5698</v>
      </c>
    </row>
    <row r="31" spans="1:5" x14ac:dyDescent="0.25">
      <c r="A31" s="24">
        <v>150000</v>
      </c>
      <c r="B31" s="12">
        <f t="shared" si="0"/>
        <v>6099</v>
      </c>
      <c r="D31" s="24">
        <v>150000</v>
      </c>
      <c r="E31" s="12">
        <f t="shared" si="1"/>
        <v>6099</v>
      </c>
    </row>
    <row r="32" spans="1:5" x14ac:dyDescent="0.25">
      <c r="A32" s="11">
        <v>160000</v>
      </c>
      <c r="B32" s="12">
        <f t="shared" si="0"/>
        <v>6500</v>
      </c>
      <c r="D32" s="11">
        <v>160000</v>
      </c>
      <c r="E32" s="12">
        <f t="shared" si="1"/>
        <v>6500</v>
      </c>
    </row>
    <row r="33" spans="1:5" x14ac:dyDescent="0.25">
      <c r="A33" s="24">
        <v>170000</v>
      </c>
      <c r="B33" s="12">
        <f t="shared" si="0"/>
        <v>6901</v>
      </c>
      <c r="D33" s="24">
        <v>170000</v>
      </c>
      <c r="E33" s="12">
        <f t="shared" si="1"/>
        <v>6901</v>
      </c>
    </row>
    <row r="34" spans="1:5" x14ac:dyDescent="0.25">
      <c r="A34" s="24">
        <v>180000</v>
      </c>
      <c r="B34" s="12">
        <f t="shared" si="0"/>
        <v>7302</v>
      </c>
      <c r="D34" s="24">
        <v>180000</v>
      </c>
      <c r="E34" s="12">
        <f t="shared" si="1"/>
        <v>7302</v>
      </c>
    </row>
    <row r="35" spans="1:5" x14ac:dyDescent="0.25">
      <c r="A35" s="11">
        <v>190000</v>
      </c>
      <c r="B35" s="12">
        <f t="shared" si="0"/>
        <v>7703</v>
      </c>
      <c r="D35" s="11">
        <v>190000</v>
      </c>
      <c r="E35" s="12">
        <f t="shared" si="1"/>
        <v>7703</v>
      </c>
    </row>
    <row r="36" spans="1:5" x14ac:dyDescent="0.25">
      <c r="A36" s="11">
        <v>200000</v>
      </c>
      <c r="B36" s="12">
        <f t="shared" si="0"/>
        <v>8104</v>
      </c>
      <c r="D36" s="11">
        <v>200000</v>
      </c>
      <c r="E36" s="12">
        <f t="shared" si="1"/>
        <v>8104</v>
      </c>
    </row>
    <row r="37" spans="1:5" x14ac:dyDescent="0.25">
      <c r="A37" s="24">
        <v>210000</v>
      </c>
      <c r="B37" s="12">
        <f t="shared" si="0"/>
        <v>8505</v>
      </c>
      <c r="D37" s="24">
        <v>210000</v>
      </c>
      <c r="E37" s="12">
        <f t="shared" si="1"/>
        <v>8505</v>
      </c>
    </row>
    <row r="38" spans="1:5" x14ac:dyDescent="0.25">
      <c r="A38" s="24">
        <v>220000</v>
      </c>
      <c r="B38" s="12">
        <f t="shared" si="0"/>
        <v>8906</v>
      </c>
      <c r="D38" s="24">
        <v>220000</v>
      </c>
      <c r="E38" s="12">
        <f t="shared" si="1"/>
        <v>8906</v>
      </c>
    </row>
    <row r="39" spans="1:5" x14ac:dyDescent="0.25">
      <c r="A39" s="11">
        <v>230000</v>
      </c>
      <c r="B39" s="12">
        <f t="shared" si="0"/>
        <v>9307</v>
      </c>
      <c r="D39" s="11">
        <v>230000</v>
      </c>
      <c r="E39" s="12">
        <f t="shared" si="1"/>
        <v>9307</v>
      </c>
    </row>
    <row r="40" spans="1:5" x14ac:dyDescent="0.25">
      <c r="A40" s="24">
        <v>240000</v>
      </c>
      <c r="B40" s="12">
        <f t="shared" si="0"/>
        <v>9708</v>
      </c>
      <c r="D40" s="24">
        <v>240000</v>
      </c>
      <c r="E40" s="12">
        <f t="shared" si="1"/>
        <v>9708</v>
      </c>
    </row>
    <row r="41" spans="1:5" x14ac:dyDescent="0.25">
      <c r="A41" s="24">
        <v>250000</v>
      </c>
      <c r="B41" s="12">
        <f t="shared" si="0"/>
        <v>10109</v>
      </c>
      <c r="D41" s="24">
        <v>250000</v>
      </c>
      <c r="E41" s="12">
        <f t="shared" si="1"/>
        <v>10109</v>
      </c>
    </row>
    <row r="42" spans="1:5" x14ac:dyDescent="0.25">
      <c r="A42" s="11">
        <v>260000</v>
      </c>
      <c r="B42" s="12">
        <f t="shared" si="0"/>
        <v>10510</v>
      </c>
      <c r="D42" s="11">
        <v>260000</v>
      </c>
      <c r="E42" s="12">
        <f t="shared" si="1"/>
        <v>10510</v>
      </c>
    </row>
    <row r="43" spans="1:5" x14ac:dyDescent="0.25">
      <c r="A43" s="24">
        <v>270000</v>
      </c>
      <c r="B43" s="12">
        <f t="shared" si="0"/>
        <v>10911</v>
      </c>
      <c r="D43" s="24">
        <v>270000</v>
      </c>
      <c r="E43" s="12">
        <f t="shared" si="1"/>
        <v>10911</v>
      </c>
    </row>
    <row r="44" spans="1:5" x14ac:dyDescent="0.25">
      <c r="A44" s="24">
        <v>280000</v>
      </c>
      <c r="B44" s="12">
        <f t="shared" si="0"/>
        <v>11312</v>
      </c>
      <c r="D44" s="24">
        <v>280000</v>
      </c>
      <c r="E44" s="12">
        <f t="shared" si="1"/>
        <v>11312</v>
      </c>
    </row>
    <row r="45" spans="1:5" x14ac:dyDescent="0.25">
      <c r="A45" s="11">
        <v>290000</v>
      </c>
      <c r="B45" s="12">
        <f t="shared" si="0"/>
        <v>11713</v>
      </c>
      <c r="D45" s="11">
        <v>290000</v>
      </c>
      <c r="E45" s="12">
        <f t="shared" si="1"/>
        <v>11713</v>
      </c>
    </row>
    <row r="46" spans="1:5" x14ac:dyDescent="0.25">
      <c r="A46" s="11">
        <v>300000</v>
      </c>
      <c r="B46" s="12">
        <f t="shared" si="0"/>
        <v>12114</v>
      </c>
      <c r="D46" s="11">
        <v>300000</v>
      </c>
      <c r="E46" s="12">
        <f t="shared" si="1"/>
        <v>12114</v>
      </c>
    </row>
    <row r="47" spans="1:5" x14ac:dyDescent="0.25">
      <c r="A47" s="24">
        <v>310000</v>
      </c>
      <c r="B47" s="12">
        <f t="shared" si="0"/>
        <v>12515</v>
      </c>
      <c r="D47" s="24">
        <v>310000</v>
      </c>
      <c r="E47" s="12">
        <f t="shared" si="1"/>
        <v>12515</v>
      </c>
    </row>
    <row r="48" spans="1:5" x14ac:dyDescent="0.25">
      <c r="A48" s="24">
        <v>320000</v>
      </c>
      <c r="B48" s="12">
        <f t="shared" si="0"/>
        <v>12916</v>
      </c>
      <c r="D48" s="24">
        <v>320000</v>
      </c>
      <c r="E48" s="12">
        <f t="shared" si="1"/>
        <v>12916</v>
      </c>
    </row>
    <row r="49" spans="1:5" x14ac:dyDescent="0.25">
      <c r="A49" s="11">
        <v>330000</v>
      </c>
      <c r="B49" s="12">
        <f t="shared" si="0"/>
        <v>13317</v>
      </c>
      <c r="D49" s="11">
        <v>330000</v>
      </c>
      <c r="E49" s="12">
        <f t="shared" si="1"/>
        <v>13317</v>
      </c>
    </row>
    <row r="50" spans="1:5" x14ac:dyDescent="0.25">
      <c r="A50" s="24">
        <v>340000</v>
      </c>
      <c r="B50" s="12">
        <f t="shared" si="0"/>
        <v>13718</v>
      </c>
      <c r="D50" s="24">
        <v>340000</v>
      </c>
      <c r="E50" s="12">
        <f t="shared" si="1"/>
        <v>13718</v>
      </c>
    </row>
    <row r="51" spans="1:5" x14ac:dyDescent="0.25">
      <c r="A51" s="24">
        <v>350000</v>
      </c>
      <c r="B51" s="12">
        <f t="shared" si="0"/>
        <v>14119</v>
      </c>
      <c r="D51" s="24">
        <v>350000</v>
      </c>
      <c r="E51" s="12">
        <f t="shared" si="1"/>
        <v>14119</v>
      </c>
    </row>
    <row r="52" spans="1:5" x14ac:dyDescent="0.25">
      <c r="A52" s="11">
        <v>360000</v>
      </c>
      <c r="B52" s="12">
        <f t="shared" si="0"/>
        <v>14520</v>
      </c>
      <c r="D52" s="11">
        <v>360000</v>
      </c>
      <c r="E52" s="12">
        <f t="shared" si="1"/>
        <v>14520</v>
      </c>
    </row>
    <row r="53" spans="1:5" x14ac:dyDescent="0.25">
      <c r="A53" s="24">
        <v>370000</v>
      </c>
      <c r="B53" s="12">
        <f t="shared" si="0"/>
        <v>14921</v>
      </c>
      <c r="D53" s="24">
        <v>370000</v>
      </c>
      <c r="E53" s="12">
        <f t="shared" si="1"/>
        <v>14921</v>
      </c>
    </row>
    <row r="54" spans="1:5" x14ac:dyDescent="0.25">
      <c r="A54" s="24">
        <v>380000</v>
      </c>
      <c r="B54" s="12">
        <f t="shared" si="0"/>
        <v>15322</v>
      </c>
      <c r="D54" s="24">
        <v>380000</v>
      </c>
      <c r="E54" s="12">
        <f t="shared" si="1"/>
        <v>15322</v>
      </c>
    </row>
    <row r="55" spans="1:5" x14ac:dyDescent="0.25">
      <c r="A55" s="11">
        <v>390000</v>
      </c>
      <c r="B55" s="12">
        <f t="shared" si="0"/>
        <v>15723</v>
      </c>
      <c r="D55" s="11">
        <v>390000</v>
      </c>
      <c r="E55" s="12">
        <f t="shared" si="1"/>
        <v>15723</v>
      </c>
    </row>
    <row r="56" spans="1:5" x14ac:dyDescent="0.25">
      <c r="A56" s="11">
        <v>400000</v>
      </c>
      <c r="B56" s="12">
        <f t="shared" si="0"/>
        <v>16124</v>
      </c>
      <c r="D56" s="11">
        <v>400000</v>
      </c>
      <c r="E56" s="12">
        <f t="shared" si="1"/>
        <v>16124</v>
      </c>
    </row>
    <row r="57" spans="1:5" x14ac:dyDescent="0.25">
      <c r="A57" s="24">
        <v>410000</v>
      </c>
      <c r="B57" s="12">
        <f t="shared" si="0"/>
        <v>16525</v>
      </c>
      <c r="D57" s="24">
        <v>410000</v>
      </c>
      <c r="E57" s="12">
        <f t="shared" si="1"/>
        <v>16525</v>
      </c>
    </row>
    <row r="58" spans="1:5" x14ac:dyDescent="0.25">
      <c r="A58" s="24">
        <v>420000</v>
      </c>
      <c r="B58" s="12">
        <f t="shared" si="0"/>
        <v>16926</v>
      </c>
      <c r="D58" s="24">
        <v>420000</v>
      </c>
      <c r="E58" s="12">
        <f t="shared" si="1"/>
        <v>16926</v>
      </c>
    </row>
    <row r="59" spans="1:5" x14ac:dyDescent="0.25">
      <c r="A59" s="11">
        <v>430000</v>
      </c>
      <c r="B59" s="12">
        <f t="shared" si="0"/>
        <v>17327</v>
      </c>
      <c r="D59" s="11">
        <v>430000</v>
      </c>
      <c r="E59" s="12">
        <f t="shared" si="1"/>
        <v>17327</v>
      </c>
    </row>
    <row r="60" spans="1:5" x14ac:dyDescent="0.25">
      <c r="A60" s="24">
        <v>440000</v>
      </c>
      <c r="B60" s="12">
        <f t="shared" si="0"/>
        <v>17728</v>
      </c>
      <c r="D60" s="24">
        <v>440000</v>
      </c>
      <c r="E60" s="12">
        <f t="shared" si="1"/>
        <v>17728</v>
      </c>
    </row>
    <row r="61" spans="1:5" x14ac:dyDescent="0.25">
      <c r="A61" s="24">
        <v>450000</v>
      </c>
      <c r="B61" s="12">
        <f t="shared" si="0"/>
        <v>18129</v>
      </c>
      <c r="D61" s="24">
        <v>450000</v>
      </c>
      <c r="E61" s="12">
        <f t="shared" si="1"/>
        <v>18129</v>
      </c>
    </row>
    <row r="62" spans="1:5" x14ac:dyDescent="0.25">
      <c r="A62" s="11">
        <v>460000</v>
      </c>
      <c r="B62" s="12">
        <f t="shared" si="0"/>
        <v>18530</v>
      </c>
      <c r="D62" s="11">
        <v>460000</v>
      </c>
      <c r="E62" s="12">
        <f t="shared" si="1"/>
        <v>18530</v>
      </c>
    </row>
    <row r="63" spans="1:5" x14ac:dyDescent="0.25">
      <c r="A63" s="24">
        <v>470000</v>
      </c>
      <c r="B63" s="12">
        <f t="shared" si="0"/>
        <v>18931</v>
      </c>
      <c r="D63" s="24">
        <v>470000</v>
      </c>
      <c r="E63" s="12">
        <f t="shared" si="1"/>
        <v>18931</v>
      </c>
    </row>
    <row r="64" spans="1:5" x14ac:dyDescent="0.25">
      <c r="A64" s="24">
        <v>480000</v>
      </c>
      <c r="B64" s="12">
        <f t="shared" si="0"/>
        <v>19332</v>
      </c>
      <c r="D64" s="24">
        <v>480000</v>
      </c>
      <c r="E64" s="12">
        <f t="shared" si="1"/>
        <v>19332</v>
      </c>
    </row>
    <row r="65" spans="1:5" x14ac:dyDescent="0.25">
      <c r="A65" s="11">
        <v>490000</v>
      </c>
      <c r="B65" s="12">
        <f t="shared" si="0"/>
        <v>19733</v>
      </c>
      <c r="D65" s="11">
        <v>490000</v>
      </c>
      <c r="E65" s="12">
        <f t="shared" si="1"/>
        <v>19733</v>
      </c>
    </row>
    <row r="66" spans="1:5" x14ac:dyDescent="0.25">
      <c r="A66" s="11">
        <v>500000</v>
      </c>
      <c r="B66" s="12">
        <f t="shared" si="0"/>
        <v>20134</v>
      </c>
      <c r="D66" s="11">
        <v>500000</v>
      </c>
      <c r="E66" s="12">
        <f t="shared" si="1"/>
        <v>20134</v>
      </c>
    </row>
    <row r="67" spans="1:5" x14ac:dyDescent="0.25">
      <c r="A67" s="24">
        <v>510000</v>
      </c>
      <c r="B67" s="12">
        <f t="shared" si="0"/>
        <v>20535</v>
      </c>
      <c r="D67" s="24">
        <v>510000</v>
      </c>
      <c r="E67" s="12">
        <f t="shared" si="1"/>
        <v>20535</v>
      </c>
    </row>
    <row r="68" spans="1:5" x14ac:dyDescent="0.25">
      <c r="A68" s="24">
        <v>520000</v>
      </c>
      <c r="B68" s="12">
        <f t="shared" si="0"/>
        <v>20936</v>
      </c>
      <c r="D68" s="24">
        <v>520000</v>
      </c>
      <c r="E68" s="12">
        <f t="shared" si="1"/>
        <v>20936</v>
      </c>
    </row>
    <row r="69" spans="1:5" x14ac:dyDescent="0.25">
      <c r="A69" s="11">
        <v>530000</v>
      </c>
      <c r="B69" s="12">
        <f t="shared" si="0"/>
        <v>21337</v>
      </c>
      <c r="D69" s="11">
        <v>530000</v>
      </c>
      <c r="E69" s="12">
        <f t="shared" si="1"/>
        <v>21337</v>
      </c>
    </row>
    <row r="70" spans="1:5" x14ac:dyDescent="0.25">
      <c r="A70" s="24">
        <v>540000</v>
      </c>
      <c r="B70" s="12">
        <f t="shared" si="0"/>
        <v>21738</v>
      </c>
      <c r="D70" s="24">
        <v>540000</v>
      </c>
      <c r="E70" s="12">
        <f t="shared" si="1"/>
        <v>21738</v>
      </c>
    </row>
    <row r="71" spans="1:5" x14ac:dyDescent="0.25">
      <c r="A71" s="24">
        <v>550000</v>
      </c>
      <c r="B71" s="12">
        <f t="shared" si="0"/>
        <v>22139</v>
      </c>
      <c r="D71" s="24">
        <v>550000</v>
      </c>
      <c r="E71" s="12">
        <f t="shared" si="1"/>
        <v>22139</v>
      </c>
    </row>
    <row r="72" spans="1:5" x14ac:dyDescent="0.25">
      <c r="A72" s="11">
        <v>560000</v>
      </c>
      <c r="B72" s="12">
        <f t="shared" si="0"/>
        <v>22540</v>
      </c>
      <c r="D72" s="11">
        <v>560000</v>
      </c>
      <c r="E72" s="12">
        <f t="shared" si="1"/>
        <v>22540</v>
      </c>
    </row>
    <row r="73" spans="1:5" x14ac:dyDescent="0.25">
      <c r="A73" s="24">
        <v>570000</v>
      </c>
      <c r="B73" s="12">
        <f t="shared" si="0"/>
        <v>22941</v>
      </c>
      <c r="D73" s="24">
        <v>570000</v>
      </c>
      <c r="E73" s="12">
        <f t="shared" si="1"/>
        <v>22941</v>
      </c>
    </row>
    <row r="74" spans="1:5" x14ac:dyDescent="0.25">
      <c r="A74" s="24">
        <v>580000</v>
      </c>
      <c r="B74" s="12">
        <f t="shared" si="0"/>
        <v>23342</v>
      </c>
      <c r="D74" s="24">
        <v>580000</v>
      </c>
      <c r="E74" s="12">
        <f t="shared" si="1"/>
        <v>23342</v>
      </c>
    </row>
    <row r="75" spans="1:5" x14ac:dyDescent="0.25">
      <c r="A75" s="11">
        <v>590000</v>
      </c>
      <c r="B75" s="12">
        <f t="shared" si="0"/>
        <v>23743</v>
      </c>
      <c r="D75" s="11">
        <v>590000</v>
      </c>
      <c r="E75" s="12">
        <f t="shared" si="1"/>
        <v>23743</v>
      </c>
    </row>
    <row r="76" spans="1:5" x14ac:dyDescent="0.25">
      <c r="A76" s="11">
        <v>600000</v>
      </c>
      <c r="B76" s="12">
        <f t="shared" si="0"/>
        <v>24144</v>
      </c>
      <c r="D76" s="11">
        <v>600000</v>
      </c>
      <c r="E76" s="12">
        <f t="shared" si="1"/>
        <v>24144</v>
      </c>
    </row>
    <row r="77" spans="1:5" x14ac:dyDescent="0.25">
      <c r="A77" s="24">
        <v>610000</v>
      </c>
      <c r="B77" s="12">
        <f t="shared" si="0"/>
        <v>24545</v>
      </c>
      <c r="D77" s="24">
        <v>610000</v>
      </c>
      <c r="E77" s="12">
        <f t="shared" si="1"/>
        <v>24545</v>
      </c>
    </row>
    <row r="78" spans="1:5" x14ac:dyDescent="0.25">
      <c r="A78" s="24">
        <v>620000</v>
      </c>
      <c r="B78" s="12">
        <f t="shared" si="0"/>
        <v>24946</v>
      </c>
      <c r="D78" s="24">
        <v>620000</v>
      </c>
      <c r="E78" s="12">
        <f t="shared" si="1"/>
        <v>24946</v>
      </c>
    </row>
    <row r="79" spans="1:5" x14ac:dyDescent="0.25">
      <c r="A79" s="11">
        <v>630000</v>
      </c>
      <c r="B79" s="12">
        <f t="shared" si="0"/>
        <v>25347</v>
      </c>
      <c r="D79" s="11">
        <v>630000</v>
      </c>
      <c r="E79" s="12">
        <f t="shared" si="1"/>
        <v>25347</v>
      </c>
    </row>
    <row r="80" spans="1:5" x14ac:dyDescent="0.25">
      <c r="A80" s="24">
        <v>640000</v>
      </c>
      <c r="B80" s="12">
        <f t="shared" si="0"/>
        <v>25748</v>
      </c>
      <c r="D80" s="24">
        <v>640000</v>
      </c>
      <c r="E80" s="12">
        <f t="shared" si="1"/>
        <v>25748</v>
      </c>
    </row>
    <row r="81" spans="1:5" x14ac:dyDescent="0.25">
      <c r="A81" s="24">
        <v>650000</v>
      </c>
      <c r="B81" s="12">
        <f t="shared" si="0"/>
        <v>26149</v>
      </c>
      <c r="D81" s="24">
        <v>650000</v>
      </c>
      <c r="E81" s="12">
        <f t="shared" si="1"/>
        <v>26149</v>
      </c>
    </row>
    <row r="82" spans="1:5" x14ac:dyDescent="0.25">
      <c r="A82" s="11">
        <v>660000</v>
      </c>
      <c r="B82" s="12">
        <f t="shared" si="0"/>
        <v>26550</v>
      </c>
      <c r="D82" s="11">
        <v>660000</v>
      </c>
      <c r="E82" s="12">
        <f t="shared" si="1"/>
        <v>26550</v>
      </c>
    </row>
    <row r="83" spans="1:5" x14ac:dyDescent="0.25">
      <c r="A83" s="24">
        <v>670000</v>
      </c>
      <c r="B83" s="12">
        <f t="shared" si="0"/>
        <v>26951</v>
      </c>
      <c r="D83" s="24">
        <v>670000</v>
      </c>
      <c r="E83" s="12">
        <f t="shared" si="1"/>
        <v>26951</v>
      </c>
    </row>
    <row r="84" spans="1:5" x14ac:dyDescent="0.25">
      <c r="A84" s="24">
        <v>680000</v>
      </c>
      <c r="B84" s="12">
        <f t="shared" si="0"/>
        <v>27352</v>
      </c>
      <c r="D84" s="24">
        <v>680000</v>
      </c>
      <c r="E84" s="12">
        <f t="shared" si="1"/>
        <v>27352</v>
      </c>
    </row>
    <row r="85" spans="1:5" x14ac:dyDescent="0.25">
      <c r="A85" s="11">
        <v>690000</v>
      </c>
      <c r="B85" s="12">
        <f t="shared" si="0"/>
        <v>27753</v>
      </c>
      <c r="D85" s="11">
        <v>690000</v>
      </c>
      <c r="E85" s="12">
        <f t="shared" si="1"/>
        <v>27753</v>
      </c>
    </row>
    <row r="86" spans="1:5" x14ac:dyDescent="0.25">
      <c r="A86" s="11">
        <v>700000</v>
      </c>
      <c r="B86" s="12">
        <f t="shared" si="0"/>
        <v>28154</v>
      </c>
      <c r="D86" s="11">
        <v>700000</v>
      </c>
      <c r="E86" s="12">
        <f t="shared" si="1"/>
        <v>28154</v>
      </c>
    </row>
    <row r="87" spans="1:5" x14ac:dyDescent="0.25">
      <c r="A87" s="24">
        <v>710000</v>
      </c>
      <c r="B87" s="12">
        <f t="shared" si="0"/>
        <v>28555</v>
      </c>
      <c r="D87" s="24">
        <v>710000</v>
      </c>
      <c r="E87" s="12">
        <f t="shared" si="1"/>
        <v>28555</v>
      </c>
    </row>
    <row r="88" spans="1:5" x14ac:dyDescent="0.25">
      <c r="A88" s="24">
        <v>720000</v>
      </c>
      <c r="B88" s="12">
        <f t="shared" si="0"/>
        <v>28956</v>
      </c>
      <c r="D88" s="24">
        <v>720000</v>
      </c>
      <c r="E88" s="12">
        <f t="shared" si="1"/>
        <v>28956</v>
      </c>
    </row>
    <row r="89" spans="1:5" x14ac:dyDescent="0.25">
      <c r="A89" s="11">
        <v>730000</v>
      </c>
      <c r="B89" s="12">
        <f t="shared" si="0"/>
        <v>29357</v>
      </c>
      <c r="D89" s="11">
        <v>730000</v>
      </c>
      <c r="E89" s="12">
        <f t="shared" si="1"/>
        <v>29357</v>
      </c>
    </row>
    <row r="90" spans="1:5" x14ac:dyDescent="0.25">
      <c r="A90" s="24">
        <v>740000</v>
      </c>
      <c r="B90" s="12">
        <f t="shared" si="0"/>
        <v>29758</v>
      </c>
      <c r="D90" s="24">
        <v>740000</v>
      </c>
      <c r="E90" s="12">
        <f t="shared" si="1"/>
        <v>29758</v>
      </c>
    </row>
    <row r="91" spans="1:5" x14ac:dyDescent="0.25">
      <c r="A91" s="24">
        <v>750000</v>
      </c>
      <c r="B91" s="12">
        <f t="shared" si="0"/>
        <v>30159</v>
      </c>
      <c r="D91" s="24">
        <v>750000</v>
      </c>
      <c r="E91" s="12">
        <f t="shared" si="1"/>
        <v>30159</v>
      </c>
    </row>
    <row r="92" spans="1:5" x14ac:dyDescent="0.25">
      <c r="A92" s="11">
        <v>760000</v>
      </c>
      <c r="B92" s="12">
        <f t="shared" ref="B92:B116" si="2">B91+401</f>
        <v>30560</v>
      </c>
      <c r="D92" s="11">
        <v>760000</v>
      </c>
      <c r="E92" s="12">
        <f t="shared" ref="E92:E116" si="3">E91+401</f>
        <v>30560</v>
      </c>
    </row>
    <row r="93" spans="1:5" x14ac:dyDescent="0.25">
      <c r="A93" s="24">
        <v>770000</v>
      </c>
      <c r="B93" s="12">
        <f t="shared" si="2"/>
        <v>30961</v>
      </c>
      <c r="D93" s="24">
        <v>770000</v>
      </c>
      <c r="E93" s="12">
        <f t="shared" si="3"/>
        <v>30961</v>
      </c>
    </row>
    <row r="94" spans="1:5" x14ac:dyDescent="0.25">
      <c r="A94" s="24">
        <v>780000</v>
      </c>
      <c r="B94" s="12">
        <f t="shared" si="2"/>
        <v>31362</v>
      </c>
      <c r="D94" s="24">
        <v>780000</v>
      </c>
      <c r="E94" s="12">
        <f t="shared" si="3"/>
        <v>31362</v>
      </c>
    </row>
    <row r="95" spans="1:5" x14ac:dyDescent="0.25">
      <c r="A95" s="11">
        <v>790000</v>
      </c>
      <c r="B95" s="12">
        <f t="shared" si="2"/>
        <v>31763</v>
      </c>
      <c r="D95" s="11">
        <v>790000</v>
      </c>
      <c r="E95" s="12">
        <f t="shared" si="3"/>
        <v>31763</v>
      </c>
    </row>
    <row r="96" spans="1:5" x14ac:dyDescent="0.25">
      <c r="A96" s="11">
        <v>800000</v>
      </c>
      <c r="B96" s="12">
        <f t="shared" si="2"/>
        <v>32164</v>
      </c>
      <c r="D96" s="11">
        <v>800000</v>
      </c>
      <c r="E96" s="12">
        <f t="shared" si="3"/>
        <v>32164</v>
      </c>
    </row>
    <row r="97" spans="1:5" x14ac:dyDescent="0.25">
      <c r="A97" s="24">
        <v>810000</v>
      </c>
      <c r="B97" s="12">
        <f t="shared" si="2"/>
        <v>32565</v>
      </c>
      <c r="D97" s="24">
        <v>810000</v>
      </c>
      <c r="E97" s="12">
        <f t="shared" si="3"/>
        <v>32565</v>
      </c>
    </row>
    <row r="98" spans="1:5" x14ac:dyDescent="0.25">
      <c r="A98" s="24">
        <v>820000</v>
      </c>
      <c r="B98" s="12">
        <f t="shared" si="2"/>
        <v>32966</v>
      </c>
      <c r="D98" s="24">
        <v>820000</v>
      </c>
      <c r="E98" s="12">
        <f t="shared" si="3"/>
        <v>32966</v>
      </c>
    </row>
    <row r="99" spans="1:5" x14ac:dyDescent="0.25">
      <c r="A99" s="11">
        <v>830000</v>
      </c>
      <c r="B99" s="12">
        <f t="shared" si="2"/>
        <v>33367</v>
      </c>
      <c r="D99" s="11">
        <v>830000</v>
      </c>
      <c r="E99" s="12">
        <f t="shared" si="3"/>
        <v>33367</v>
      </c>
    </row>
    <row r="100" spans="1:5" x14ac:dyDescent="0.25">
      <c r="A100" s="24">
        <v>840000</v>
      </c>
      <c r="B100" s="12">
        <f t="shared" si="2"/>
        <v>33768</v>
      </c>
      <c r="D100" s="24">
        <v>840000</v>
      </c>
      <c r="E100" s="12">
        <f t="shared" si="3"/>
        <v>33768</v>
      </c>
    </row>
    <row r="101" spans="1:5" x14ac:dyDescent="0.25">
      <c r="A101" s="24">
        <v>850000</v>
      </c>
      <c r="B101" s="12">
        <f t="shared" si="2"/>
        <v>34169</v>
      </c>
      <c r="D101" s="24">
        <v>850000</v>
      </c>
      <c r="E101" s="12">
        <f t="shared" si="3"/>
        <v>34169</v>
      </c>
    </row>
    <row r="102" spans="1:5" x14ac:dyDescent="0.25">
      <c r="A102" s="11">
        <v>860000</v>
      </c>
      <c r="B102" s="12">
        <f t="shared" si="2"/>
        <v>34570</v>
      </c>
      <c r="D102" s="11">
        <v>860000</v>
      </c>
      <c r="E102" s="12">
        <f t="shared" si="3"/>
        <v>34570</v>
      </c>
    </row>
    <row r="103" spans="1:5" x14ac:dyDescent="0.25">
      <c r="A103" s="24">
        <v>870000</v>
      </c>
      <c r="B103" s="12">
        <f t="shared" si="2"/>
        <v>34971</v>
      </c>
      <c r="D103" s="24">
        <v>870000</v>
      </c>
      <c r="E103" s="12">
        <f t="shared" si="3"/>
        <v>34971</v>
      </c>
    </row>
    <row r="104" spans="1:5" x14ac:dyDescent="0.25">
      <c r="A104" s="24">
        <v>880000</v>
      </c>
      <c r="B104" s="12">
        <f t="shared" si="2"/>
        <v>35372</v>
      </c>
      <c r="D104" s="24">
        <v>880000</v>
      </c>
      <c r="E104" s="12">
        <f t="shared" si="3"/>
        <v>35372</v>
      </c>
    </row>
    <row r="105" spans="1:5" x14ac:dyDescent="0.25">
      <c r="A105" s="11">
        <v>890000</v>
      </c>
      <c r="B105" s="12">
        <f t="shared" si="2"/>
        <v>35773</v>
      </c>
      <c r="D105" s="11">
        <v>890000</v>
      </c>
      <c r="E105" s="12">
        <f t="shared" si="3"/>
        <v>35773</v>
      </c>
    </row>
    <row r="106" spans="1:5" x14ac:dyDescent="0.25">
      <c r="A106" s="11">
        <v>900000</v>
      </c>
      <c r="B106" s="12">
        <f t="shared" si="2"/>
        <v>36174</v>
      </c>
      <c r="D106" s="11">
        <v>900000</v>
      </c>
      <c r="E106" s="12">
        <f t="shared" si="3"/>
        <v>36174</v>
      </c>
    </row>
    <row r="107" spans="1:5" x14ac:dyDescent="0.25">
      <c r="A107" s="24">
        <v>910000</v>
      </c>
      <c r="B107" s="12">
        <f t="shared" si="2"/>
        <v>36575</v>
      </c>
      <c r="D107" s="24">
        <v>910000</v>
      </c>
      <c r="E107" s="12">
        <f t="shared" si="3"/>
        <v>36575</v>
      </c>
    </row>
    <row r="108" spans="1:5" x14ac:dyDescent="0.25">
      <c r="A108" s="24">
        <v>920000</v>
      </c>
      <c r="B108" s="12">
        <f t="shared" si="2"/>
        <v>36976</v>
      </c>
      <c r="D108" s="24">
        <v>920000</v>
      </c>
      <c r="E108" s="12">
        <f t="shared" si="3"/>
        <v>36976</v>
      </c>
    </row>
    <row r="109" spans="1:5" x14ac:dyDescent="0.25">
      <c r="A109" s="11">
        <v>930000</v>
      </c>
      <c r="B109" s="12">
        <f t="shared" si="2"/>
        <v>37377</v>
      </c>
      <c r="D109" s="11">
        <v>930000</v>
      </c>
      <c r="E109" s="12">
        <f t="shared" si="3"/>
        <v>37377</v>
      </c>
    </row>
    <row r="110" spans="1:5" x14ac:dyDescent="0.25">
      <c r="A110" s="24">
        <v>940000</v>
      </c>
      <c r="B110" s="12">
        <f t="shared" si="2"/>
        <v>37778</v>
      </c>
      <c r="D110" s="24">
        <v>940000</v>
      </c>
      <c r="E110" s="12">
        <f t="shared" si="3"/>
        <v>37778</v>
      </c>
    </row>
    <row r="111" spans="1:5" x14ac:dyDescent="0.25">
      <c r="A111" s="24">
        <v>950000</v>
      </c>
      <c r="B111" s="12">
        <f t="shared" si="2"/>
        <v>38179</v>
      </c>
      <c r="D111" s="24">
        <v>950000</v>
      </c>
      <c r="E111" s="12">
        <f t="shared" si="3"/>
        <v>38179</v>
      </c>
    </row>
    <row r="112" spans="1:5" x14ac:dyDescent="0.25">
      <c r="A112" s="11">
        <v>960000</v>
      </c>
      <c r="B112" s="12">
        <f t="shared" si="2"/>
        <v>38580</v>
      </c>
      <c r="D112" s="11">
        <v>960000</v>
      </c>
      <c r="E112" s="12">
        <f t="shared" si="3"/>
        <v>38580</v>
      </c>
    </row>
    <row r="113" spans="1:5" x14ac:dyDescent="0.25">
      <c r="A113" s="24">
        <v>970000</v>
      </c>
      <c r="B113" s="12">
        <f t="shared" si="2"/>
        <v>38981</v>
      </c>
      <c r="D113" s="24">
        <v>970000</v>
      </c>
      <c r="E113" s="12">
        <f t="shared" si="3"/>
        <v>38981</v>
      </c>
    </row>
    <row r="114" spans="1:5" x14ac:dyDescent="0.25">
      <c r="A114" s="24">
        <v>980000</v>
      </c>
      <c r="B114" s="12">
        <f t="shared" si="2"/>
        <v>39382</v>
      </c>
      <c r="D114" s="24">
        <v>980000</v>
      </c>
      <c r="E114" s="12">
        <f t="shared" si="3"/>
        <v>39382</v>
      </c>
    </row>
    <row r="115" spans="1:5" x14ac:dyDescent="0.25">
      <c r="A115" s="11">
        <v>990000</v>
      </c>
      <c r="B115" s="12">
        <f t="shared" si="2"/>
        <v>39783</v>
      </c>
      <c r="D115" s="11">
        <v>990000</v>
      </c>
      <c r="E115" s="12">
        <f t="shared" si="3"/>
        <v>39783</v>
      </c>
    </row>
    <row r="116" spans="1:5" x14ac:dyDescent="0.25">
      <c r="A116" s="11">
        <v>1000000</v>
      </c>
      <c r="B116" s="12">
        <f t="shared" si="2"/>
        <v>40184</v>
      </c>
      <c r="D116" s="11">
        <v>1000000</v>
      </c>
      <c r="E116" s="12">
        <f t="shared" si="3"/>
        <v>40184</v>
      </c>
    </row>
    <row r="117" spans="1:5" x14ac:dyDescent="0.25">
      <c r="A117" s="25"/>
    </row>
    <row r="118" spans="1:5" x14ac:dyDescent="0.25">
      <c r="A118" s="25"/>
    </row>
    <row r="119" spans="1:5" x14ac:dyDescent="0.25">
      <c r="A119" s="6"/>
    </row>
    <row r="120" spans="1:5" x14ac:dyDescent="0.25">
      <c r="A120" s="25"/>
    </row>
    <row r="121" spans="1:5" x14ac:dyDescent="0.25">
      <c r="A121" s="25"/>
    </row>
    <row r="122" spans="1:5" x14ac:dyDescent="0.25">
      <c r="A122" s="6"/>
    </row>
    <row r="123" spans="1:5" x14ac:dyDescent="0.25">
      <c r="A123" s="25"/>
    </row>
    <row r="124" spans="1:5" x14ac:dyDescent="0.25">
      <c r="A124" s="2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E864F-9F64-4C43-BB8B-B8AAEC1E102A}">
  <sheetPr>
    <pageSetUpPr fitToPage="1"/>
  </sheetPr>
  <dimension ref="A1:F29"/>
  <sheetViews>
    <sheetView topLeftCell="A2" workbookViewId="0">
      <selection activeCell="F10" sqref="F10"/>
    </sheetView>
  </sheetViews>
  <sheetFormatPr defaultRowHeight="15" x14ac:dyDescent="0.25"/>
  <cols>
    <col min="1" max="1" width="3.85546875" customWidth="1"/>
    <col min="2" max="2" width="47.140625" customWidth="1"/>
    <col min="3" max="3" width="9" customWidth="1"/>
    <col min="4" max="4" width="19.42578125" customWidth="1"/>
    <col min="5" max="5" width="5.42578125" hidden="1" customWidth="1"/>
    <col min="6" max="6" width="17.7109375" customWidth="1"/>
  </cols>
  <sheetData>
    <row r="1" spans="1:6" hidden="1" x14ac:dyDescent="0.25"/>
    <row r="2" spans="1:6" s="5" customFormat="1" x14ac:dyDescent="0.25">
      <c r="B2" s="64" t="s">
        <v>8</v>
      </c>
      <c r="C2" s="64"/>
      <c r="D2" s="105" t="s">
        <v>9</v>
      </c>
      <c r="E2" s="96"/>
      <c r="F2" s="96"/>
    </row>
    <row r="3" spans="1:6" s="5" customFormat="1" ht="56.25" customHeight="1" x14ac:dyDescent="0.25">
      <c r="A3" s="74"/>
      <c r="B3" s="75" t="s">
        <v>10</v>
      </c>
      <c r="C3" s="74"/>
      <c r="D3" s="107">
        <f>Заявление!A9</f>
        <v>0</v>
      </c>
      <c r="E3" s="107"/>
      <c r="F3" s="103"/>
    </row>
    <row r="4" spans="1:6" s="70" customFormat="1" ht="186" customHeight="1" x14ac:dyDescent="0.25">
      <c r="A4" s="74"/>
      <c r="B4" s="73" t="s">
        <v>21</v>
      </c>
      <c r="C4" s="73"/>
      <c r="D4" s="122">
        <f>'Счет-фактура'!D11:E11</f>
        <v>0</v>
      </c>
      <c r="E4" s="123"/>
      <c r="F4" s="124"/>
    </row>
    <row r="5" spans="1:6" s="70" customFormat="1" ht="15" customHeight="1" x14ac:dyDescent="0.25">
      <c r="A5" s="5"/>
      <c r="B5" s="5"/>
      <c r="C5" s="5"/>
      <c r="D5" s="5"/>
      <c r="E5" s="5"/>
      <c r="F5" s="5"/>
    </row>
    <row r="6" spans="1:6" s="5" customFormat="1" x14ac:dyDescent="0.25">
      <c r="A6" s="71"/>
      <c r="B6" s="20" t="s">
        <v>35</v>
      </c>
      <c r="C6" s="105" t="str">
        <f>"ПДЭПТ/"&amp;Заявление!D9&amp;"/"&amp;TEXT(Заявление!A2,"ДДММГГ")</f>
        <v>ПДЭПТ//010123</v>
      </c>
      <c r="D6" s="105"/>
      <c r="E6" s="130"/>
      <c r="F6" s="96"/>
    </row>
    <row r="7" spans="1:6" s="5" customFormat="1" x14ac:dyDescent="0.25">
      <c r="A7" s="71"/>
      <c r="B7" s="125" t="s">
        <v>43</v>
      </c>
      <c r="C7" s="125"/>
      <c r="D7" s="125"/>
      <c r="E7" s="92"/>
      <c r="F7" s="92"/>
    </row>
    <row r="8" spans="1:6" s="5" customFormat="1" ht="18.75" hidden="1" customHeight="1" x14ac:dyDescent="0.25"/>
    <row r="9" spans="1:6" s="5" customFormat="1" ht="15" customHeight="1" x14ac:dyDescent="0.25">
      <c r="A9" s="64"/>
      <c r="B9" s="69" t="s">
        <v>36</v>
      </c>
      <c r="C9" s="69"/>
      <c r="D9" s="69"/>
      <c r="E9" s="69"/>
      <c r="F9" s="3" t="s">
        <v>53</v>
      </c>
    </row>
    <row r="10" spans="1:6" s="5" customFormat="1" ht="16.5" customHeight="1" x14ac:dyDescent="0.25">
      <c r="A10" s="65"/>
      <c r="B10" s="65"/>
      <c r="C10" s="64"/>
      <c r="D10" s="64"/>
      <c r="E10" s="64"/>
    </row>
    <row r="11" spans="1:6" s="5" customFormat="1" ht="15.75" customHeight="1" x14ac:dyDescent="0.25">
      <c r="A11" s="73"/>
      <c r="B11" s="125" t="str">
        <f>"Настоящим Актом Заказчик подтвеждает, что согласно договору"&amp;" ПДЭПТ/"&amp;Заявление!D9&amp;"/"&amp;TEXT(Заявление!A2,"ДДММГГ")</f>
        <v>Настоящим Актом Заказчик подтвеждает, что согласно договору ПДЭПТ//010123</v>
      </c>
      <c r="C11" s="126"/>
      <c r="D11" s="126"/>
      <c r="E11" s="127"/>
      <c r="F11" s="127"/>
    </row>
    <row r="12" spans="1:6" s="5" customFormat="1" ht="31.5" customHeight="1" x14ac:dyDescent="0.25">
      <c r="A12" s="73"/>
      <c r="B12" s="128" t="s">
        <v>42</v>
      </c>
      <c r="C12" s="121"/>
      <c r="D12" s="121"/>
      <c r="E12" s="121"/>
      <c r="F12" s="129"/>
    </row>
    <row r="13" spans="1:6" s="73" customFormat="1" ht="16.5" hidden="1" customHeight="1" x14ac:dyDescent="0.25">
      <c r="B13" s="69"/>
      <c r="C13" s="5"/>
      <c r="D13" s="72"/>
      <c r="E13" s="72"/>
      <c r="F13" s="5"/>
    </row>
    <row r="14" spans="1:6" s="73" customFormat="1" ht="15" customHeight="1" x14ac:dyDescent="0.25">
      <c r="A14" s="5"/>
      <c r="B14" s="5"/>
      <c r="C14" s="5"/>
      <c r="D14" s="5"/>
      <c r="E14" s="5"/>
      <c r="F14" s="5"/>
    </row>
    <row r="15" spans="1:6" s="58" customFormat="1" ht="29.25" customHeight="1" x14ac:dyDescent="0.25">
      <c r="A15" s="34" t="s">
        <v>11</v>
      </c>
      <c r="B15" s="78" t="s">
        <v>12</v>
      </c>
      <c r="C15" s="76"/>
      <c r="D15" s="78" t="s">
        <v>44</v>
      </c>
      <c r="E15" s="76"/>
      <c r="F15" s="34" t="s">
        <v>13</v>
      </c>
    </row>
    <row r="16" spans="1:6" x14ac:dyDescent="0.25">
      <c r="A16" s="34" t="str">
        <f>IF(Заявление!K9&gt;0,1,"")</f>
        <v/>
      </c>
      <c r="B16" s="78" t="str">
        <f>IF(Заявление!K9&gt;0,Заявление!K8,"")</f>
        <v/>
      </c>
      <c r="C16" s="76"/>
      <c r="D16" s="82" t="str">
        <f>IF(Заявление!K9&gt;0,Заявление!K9,"")</f>
        <v/>
      </c>
      <c r="E16" s="80"/>
      <c r="F16" s="18" t="str">
        <f>IF(Заявление!K9&gt;0,VLOOKUP(D16,Справочники!A3:B116,2),"")</f>
        <v/>
      </c>
    </row>
    <row r="17" spans="1:6" ht="34.5" customHeight="1" x14ac:dyDescent="0.25">
      <c r="A17" s="34" t="str">
        <f>IF(Заявление!L9&gt;0,IF(Заявление!K9&gt;0,2,1),"")</f>
        <v/>
      </c>
      <c r="B17" s="78" t="str">
        <f>IF(Заявление!L9&gt;0,Заявление!L8,"")</f>
        <v/>
      </c>
      <c r="C17" s="76"/>
      <c r="D17" s="82" t="str">
        <f>IF(Заявление!L9&gt;0,Заявление!L9,"")</f>
        <v/>
      </c>
      <c r="E17" s="80"/>
      <c r="F17" s="18" t="str">
        <f>IF(Заявление!L9&gt;0,VLOOKUP(D17,Справочники!D3:E116,2),"")</f>
        <v/>
      </c>
    </row>
    <row r="18" spans="1:6" x14ac:dyDescent="0.25">
      <c r="A18" s="17"/>
      <c r="B18" s="79" t="s">
        <v>14</v>
      </c>
      <c r="C18" s="77"/>
      <c r="D18" s="83"/>
      <c r="E18" s="81"/>
      <c r="F18" s="19">
        <f>SUM(F16:F17)</f>
        <v>0</v>
      </c>
    </row>
    <row r="19" spans="1:6" s="60" customFormat="1" ht="28.5" customHeight="1" x14ac:dyDescent="0.25">
      <c r="A19" s="108" t="str">
        <f>"      Всего оказано услуг на сумму "&amp;SUBSTITUTE(TEXT(TRUNC(F18,0),0)&amp;","&amp;TEXT((F18-TRUNC(F18,0))*100,"00")&amp; " (" &amp; SUBSTITUTE(PROPER(INDEX(n_4,MID(TEXT(F18,n0),1,1)+1)&amp;INDEX(n0x,MID(TEXT(F18,n0),2,1)+1,MID(TEXT(F18,n0),3,1)+1)&amp;IF(-MID(TEXT(F18,n0),1,3),"миллиард"&amp;VLOOKUP(MID(TEXT(F18,n0),3,1)*AND(MID(TEXT(F18,n0),2,1)-1),мил,2),"")&amp;INDEX(n_4,MID(TEXT(F18,n0),4,1)+1)&amp;INDEX(n0x,MID(TEXT(F18,n0),5,1)+1,MID(TEXT(F18,n0),6,1)+1)&amp;IF(-MID(TEXT(F18,n0),4,3),"миллион"&amp;VLOOKUP(MID(TEXT(F18,n0),6,1)*AND(MID(TEXT(F18,n0),5,1)-1),мил,2),"")&amp;INDEX(n_4,MID(TEXT(F18,n0),7,1)+1)&amp;INDEX(n1x,MID(TEXT(F18,n0),8,1)+1,MID(TEXT(F18,n0),9,1)+1)&amp;IF(-MID(TEXT(F18,n0),7,3),VLOOKUP(MID(TEXT(F18,n0),9,1)*AND(MID(TEXT(F18,n0),8,1)-1),тыс,2),"")&amp;INDEX(n_4,MID(TEXT(F18,n0),10,1)+1)&amp;INDEX(n0x,MID(TEXT(F18,n0),11,1)+1,MID(TEXT(F18,n0),12,1)+1)),"z"," ")&amp;IF(TRUNC(TEXT(F18,n0)),"","Ноль ")&amp;") белорусских рубл"&amp;VLOOKUP(MOD(MAX(MOD(MID(TEXT(F18,n0),11,2)-11,100),9),10),{0,"ь ";1,"я ";4,"ей "},2)&amp;RIGHT(TEXT(F18,n0),2)&amp;" копе"&amp;VLOOKUP(MOD(MAX(MOD(RIGHT(TEXT(F18,n0),2)-11,100),9),10),{0,"йка";1,"йки";4,"ек"},2)," )",")")</f>
        <v xml:space="preserve">      Всего оказано услуг на сумму 0,00 (Ноль) белорусских рублей 00 копеек</v>
      </c>
      <c r="B19" s="108"/>
      <c r="C19" s="108"/>
      <c r="D19" s="108"/>
      <c r="E19" s="108"/>
      <c r="F19" s="108"/>
    </row>
    <row r="20" spans="1:6" x14ac:dyDescent="0.25">
      <c r="A20" s="67"/>
      <c r="B20" s="68"/>
      <c r="C20" s="68"/>
      <c r="D20" s="68"/>
      <c r="E20" s="68"/>
      <c r="F20" s="68"/>
    </row>
    <row r="21" spans="1:6" ht="31.5" customHeight="1" x14ac:dyDescent="0.25">
      <c r="A21" s="103" t="s">
        <v>41</v>
      </c>
      <c r="B21" s="103"/>
      <c r="C21" s="103"/>
      <c r="D21" s="103"/>
      <c r="E21" s="103"/>
      <c r="F21" s="103"/>
    </row>
    <row r="22" spans="1:6" x14ac:dyDescent="0.25">
      <c r="A22" s="95"/>
      <c r="B22" s="95"/>
      <c r="C22" s="95"/>
      <c r="D22" s="95"/>
      <c r="E22" s="95"/>
      <c r="F22" s="95"/>
    </row>
    <row r="23" spans="1:6" ht="27" customHeight="1" x14ac:dyDescent="0.25">
      <c r="A23" s="121" t="s">
        <v>37</v>
      </c>
      <c r="B23" s="121"/>
      <c r="C23" s="121"/>
      <c r="D23" s="121"/>
      <c r="E23" s="121"/>
      <c r="F23" s="121"/>
    </row>
    <row r="25" spans="1:6" ht="121.5" customHeight="1" x14ac:dyDescent="0.25">
      <c r="A25" s="120" t="s">
        <v>46</v>
      </c>
      <c r="B25" s="120"/>
      <c r="C25" s="120"/>
      <c r="D25" s="120"/>
      <c r="E25" s="120"/>
      <c r="F25" s="120"/>
    </row>
    <row r="27" spans="1:6" x14ac:dyDescent="0.25">
      <c r="B27" t="s">
        <v>38</v>
      </c>
    </row>
    <row r="28" spans="1:6" ht="15.75" thickBot="1" x14ac:dyDescent="0.3">
      <c r="B28" t="s">
        <v>39</v>
      </c>
      <c r="C28" s="119"/>
      <c r="D28" s="119"/>
      <c r="E28" s="119"/>
      <c r="F28" s="119"/>
    </row>
    <row r="29" spans="1:6" ht="19.5" customHeight="1" x14ac:dyDescent="0.25">
      <c r="C29" s="118" t="s">
        <v>40</v>
      </c>
      <c r="D29" s="118"/>
      <c r="E29" s="118"/>
      <c r="F29" s="118"/>
    </row>
  </sheetData>
  <mergeCells count="14">
    <mergeCell ref="D2:F2"/>
    <mergeCell ref="D4:F4"/>
    <mergeCell ref="D3:F3"/>
    <mergeCell ref="B11:F11"/>
    <mergeCell ref="B12:F12"/>
    <mergeCell ref="C6:F6"/>
    <mergeCell ref="B7:F7"/>
    <mergeCell ref="A21:F21"/>
    <mergeCell ref="A19:F19"/>
    <mergeCell ref="C29:F29"/>
    <mergeCell ref="C28:F28"/>
    <mergeCell ref="A25:F25"/>
    <mergeCell ref="A22:F22"/>
    <mergeCell ref="A23:F23"/>
  </mergeCells>
  <pageMargins left="0.7" right="0.7" top="0.75" bottom="0.75" header="0.3" footer="0.3"/>
  <pageSetup paperSize="9" scale="8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Заявление</vt:lpstr>
      <vt:lpstr>Счет-фактура</vt:lpstr>
      <vt:lpstr>Тарифы</vt:lpstr>
      <vt:lpstr>Справочники</vt:lpstr>
      <vt:lpstr>Акт</vt:lpstr>
      <vt:lpstr>Количество_GTIN</vt:lpstr>
      <vt:lpstr>Количество_GTIN_2</vt:lpstr>
      <vt:lpstr>Количество_GTIN3</vt:lpstr>
      <vt:lpstr>Количество_XML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Максим Н. Котов</dc:creator>
  <cp:lastModifiedBy>Максим Н. Котов</cp:lastModifiedBy>
  <cp:lastPrinted>2021-12-08T14:48:03Z</cp:lastPrinted>
  <dcterms:created xsi:type="dcterms:W3CDTF">2021-11-13T10:49:27Z</dcterms:created>
  <dcterms:modified xsi:type="dcterms:W3CDTF">2023-03-10T12:36:44Z</dcterms:modified>
</cp:coreProperties>
</file>